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65" windowWidth="25605" windowHeight="14340" activeTab="1"/>
  </bookViews>
  <sheets>
    <sheet name="Orientações" sheetId="8" r:id="rId1"/>
    <sheet name="Oferta Total" sheetId="3" r:id="rId2"/>
    <sheet name="Consultas" sheetId="6" r:id="rId3"/>
    <sheet name="Exames Obrigatórios" sheetId="5" r:id="rId4"/>
    <sheet name="Exames Optativos" sheetId="9" r:id="rId5"/>
    <sheet name="Cirurgias Obrigatórias" sheetId="2" r:id="rId6"/>
    <sheet name="Cirurgias Optativas" sheetId="7" r:id="rId7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3"/>
  <c r="C5"/>
  <c r="D7" i="9"/>
  <c r="I7" s="1"/>
  <c r="D6"/>
  <c r="G8" i="7"/>
  <c r="K8"/>
  <c r="G7" i="9"/>
  <c r="G6"/>
  <c r="C43" i="7"/>
  <c r="F42"/>
  <c r="G42" s="1"/>
  <c r="F41"/>
  <c r="G41" s="1"/>
  <c r="F40"/>
  <c r="G40" s="1"/>
  <c r="F39"/>
  <c r="G39" s="1"/>
  <c r="F38"/>
  <c r="G38" s="1"/>
  <c r="F37"/>
  <c r="G37" s="1"/>
  <c r="F36"/>
  <c r="G36" s="1"/>
  <c r="F35"/>
  <c r="G35" s="1"/>
  <c r="F34"/>
  <c r="G34" s="1"/>
  <c r="F33"/>
  <c r="G33" s="1"/>
  <c r="F32"/>
  <c r="G32" s="1"/>
  <c r="F31"/>
  <c r="G31" s="1"/>
  <c r="F30"/>
  <c r="G30" s="1"/>
  <c r="F29"/>
  <c r="G29" s="1"/>
  <c r="F28"/>
  <c r="G28" s="1"/>
  <c r="F27"/>
  <c r="G27" s="1"/>
  <c r="F26"/>
  <c r="G26" s="1"/>
  <c r="F25"/>
  <c r="G25" s="1"/>
  <c r="F24"/>
  <c r="G24" s="1"/>
  <c r="F23"/>
  <c r="G23" s="1"/>
  <c r="F22"/>
  <c r="G22" s="1"/>
  <c r="F21"/>
  <c r="G21" s="1"/>
  <c r="F20"/>
  <c r="G20" s="1"/>
  <c r="F19"/>
  <c r="G19" s="1"/>
  <c r="F18"/>
  <c r="G18" s="1"/>
  <c r="F17"/>
  <c r="G17" s="1"/>
  <c r="F16"/>
  <c r="G16" s="1"/>
  <c r="F15"/>
  <c r="G15" s="1"/>
  <c r="F14"/>
  <c r="G14" s="1"/>
  <c r="F13"/>
  <c r="G13" s="1"/>
  <c r="F12"/>
  <c r="G12" s="1"/>
  <c r="F11"/>
  <c r="G11" s="1"/>
  <c r="F10"/>
  <c r="G10" s="1"/>
  <c r="F9"/>
  <c r="G9" s="1"/>
  <c r="F7"/>
  <c r="G7" s="1"/>
  <c r="J13" i="2"/>
  <c r="G13" s="1"/>
  <c r="G8"/>
  <c r="H8" s="1"/>
  <c r="G9"/>
  <c r="H9" s="1"/>
  <c r="G10"/>
  <c r="G11"/>
  <c r="H11" s="1"/>
  <c r="G12"/>
  <c r="H12" s="1"/>
  <c r="G7"/>
  <c r="H7" s="1"/>
  <c r="D10" i="5"/>
  <c r="I10" s="1"/>
  <c r="D9"/>
  <c r="J9" s="1"/>
  <c r="D8"/>
  <c r="J8" s="1"/>
  <c r="D7"/>
  <c r="I7" s="1"/>
  <c r="D6"/>
  <c r="J6" s="1"/>
  <c r="G9"/>
  <c r="G7"/>
  <c r="D8" i="9" l="1"/>
  <c r="J6"/>
  <c r="L8" i="7"/>
  <c r="M8" s="1"/>
  <c r="I6" i="9"/>
  <c r="J7"/>
  <c r="K7" s="1"/>
  <c r="I8" i="5"/>
  <c r="K8" s="1"/>
  <c r="I6"/>
  <c r="K6" s="1"/>
  <c r="J10"/>
  <c r="K10" s="1"/>
  <c r="J7"/>
  <c r="K7" s="1"/>
  <c r="I9"/>
  <c r="K9" s="1"/>
  <c r="H13" i="2"/>
  <c r="H10"/>
  <c r="C8" i="3" l="1"/>
  <c r="B21" s="1"/>
  <c r="K6" i="9"/>
  <c r="K8" s="1"/>
  <c r="I8"/>
  <c r="C21" i="3" s="1"/>
  <c r="J8" i="9"/>
  <c r="D21" i="3" s="1"/>
  <c r="G10" i="5"/>
  <c r="G8"/>
  <c r="E21" i="3" l="1"/>
  <c r="G6" i="5"/>
  <c r="C11" i="3"/>
  <c r="B23" l="1"/>
  <c r="A4" i="7"/>
  <c r="F20" i="6"/>
  <c r="F12"/>
  <c r="F6"/>
  <c r="H21" i="7" l="1"/>
  <c r="H41"/>
  <c r="D23" i="3" s="1"/>
  <c r="F16" i="2"/>
  <c r="E16"/>
  <c r="C12" i="6"/>
  <c r="C20"/>
  <c r="C10" i="3"/>
  <c r="C6" i="6"/>
  <c r="C11" i="5"/>
  <c r="C16" i="2"/>
  <c r="C23" i="3" l="1"/>
  <c r="E23" s="1"/>
  <c r="H43" i="7"/>
  <c r="B1" i="2"/>
  <c r="D13" s="1"/>
  <c r="B22" i="3"/>
  <c r="C12"/>
  <c r="C6"/>
  <c r="B28" i="6"/>
  <c r="B27"/>
  <c r="B26"/>
  <c r="H20"/>
  <c r="D28" s="1"/>
  <c r="G20"/>
  <c r="C28" s="1"/>
  <c r="B19" i="3" l="1"/>
  <c r="D14" i="2"/>
  <c r="K14" s="1"/>
  <c r="D7"/>
  <c r="L7" s="1"/>
  <c r="D11"/>
  <c r="L11" s="1"/>
  <c r="D12"/>
  <c r="L12" s="1"/>
  <c r="D8"/>
  <c r="L8" s="1"/>
  <c r="D10"/>
  <c r="L10" s="1"/>
  <c r="D15"/>
  <c r="K15" s="1"/>
  <c r="D9"/>
  <c r="K9" s="1"/>
  <c r="K13"/>
  <c r="L13"/>
  <c r="E28" i="6"/>
  <c r="I20"/>
  <c r="D11" i="5"/>
  <c r="C7" i="3" s="1"/>
  <c r="C9" s="1"/>
  <c r="C13" s="1"/>
  <c r="G6" i="6"/>
  <c r="C26" s="1"/>
  <c r="B29"/>
  <c r="H12"/>
  <c r="D27" s="1"/>
  <c r="H6"/>
  <c r="D26" s="1"/>
  <c r="G12"/>
  <c r="C27" s="1"/>
  <c r="K7" i="2" l="1"/>
  <c r="M7" s="1"/>
  <c r="L9"/>
  <c r="M9" s="1"/>
  <c r="B20" i="3"/>
  <c r="B24" s="1"/>
  <c r="K12" i="2"/>
  <c r="M12" s="1"/>
  <c r="K10"/>
  <c r="M10" s="1"/>
  <c r="K11"/>
  <c r="M11" s="1"/>
  <c r="K8"/>
  <c r="M8" s="1"/>
  <c r="M13"/>
  <c r="E27" i="6"/>
  <c r="D29"/>
  <c r="D19" i="3" s="1"/>
  <c r="E26" i="6"/>
  <c r="I11" i="5"/>
  <c r="C20" i="3" s="1"/>
  <c r="I6" i="6"/>
  <c r="I12"/>
  <c r="J11" i="5"/>
  <c r="D20" i="3" s="1"/>
  <c r="C29" i="6"/>
  <c r="C19" i="3" s="1"/>
  <c r="E29" i="6" l="1"/>
  <c r="E19" i="3"/>
  <c r="E20"/>
  <c r="D16" i="2"/>
  <c r="K11" i="5"/>
  <c r="K16" i="2" l="1"/>
  <c r="C22" i="3" s="1"/>
  <c r="C24" s="1"/>
  <c r="C28" l="1"/>
  <c r="G14" i="2"/>
  <c r="L14" s="1"/>
  <c r="G15"/>
  <c r="L15" s="1"/>
  <c r="M15" s="1"/>
  <c r="M14" l="1"/>
  <c r="L16"/>
  <c r="D22" i="3" s="1"/>
  <c r="I15" i="2"/>
  <c r="H15"/>
  <c r="I14"/>
  <c r="H14"/>
  <c r="D24" i="3" l="1"/>
  <c r="D28" s="1"/>
  <c r="E22"/>
  <c r="M16" i="2"/>
  <c r="F22" i="3" l="1"/>
  <c r="E24"/>
  <c r="E33" l="1"/>
  <c r="E28"/>
</calcChain>
</file>

<file path=xl/comments1.xml><?xml version="1.0" encoding="utf-8"?>
<comments xmlns="http://schemas.openxmlformats.org/spreadsheetml/2006/main">
  <authors>
    <author>mariana.goncalves</author>
  </authors>
  <commentList>
    <comment ref="H6" authorId="0">
      <text>
        <r>
          <rPr>
            <b/>
            <sz val="9"/>
            <color indexed="81"/>
            <rFont val="Tahoma"/>
            <charset val="1"/>
          </rPr>
          <t>mariana.goncalves:</t>
        </r>
        <r>
          <rPr>
            <sz val="9"/>
            <color indexed="81"/>
            <rFont val="Tahoma"/>
            <charset val="1"/>
          </rPr>
          <t xml:space="preserve">
Unimed - 81,00
Ultralitho - Com sedação - 3.900,00
O valor acima é sem sedação.
</t>
        </r>
      </text>
    </comment>
    <comment ref="H8" authorId="0">
      <text>
        <r>
          <rPr>
            <b/>
            <sz val="9"/>
            <color indexed="81"/>
            <rFont val="Tahoma"/>
            <charset val="1"/>
          </rPr>
          <t>mariana.goncalves:</t>
        </r>
        <r>
          <rPr>
            <sz val="9"/>
            <color indexed="81"/>
            <rFont val="Tahoma"/>
            <charset val="1"/>
          </rPr>
          <t xml:space="preserve">
Valor Ultralitho - R$ 110,00
Unimed - R$ 26,10
</t>
        </r>
      </text>
    </comment>
    <comment ref="H10" authorId="0">
      <text>
        <r>
          <rPr>
            <b/>
            <sz val="9"/>
            <color indexed="81"/>
            <rFont val="Tahoma"/>
            <charset val="1"/>
          </rPr>
          <t>mariana.goncalves:</t>
        </r>
        <r>
          <rPr>
            <sz val="9"/>
            <color indexed="81"/>
            <rFont val="Tahoma"/>
            <charset val="1"/>
          </rPr>
          <t xml:space="preserve">
Valor Lâmina - R$ 255,00
Valor Ultralitho - R$ Entre 400,00 e 550,00
Unimed - R$ 62,52
</t>
        </r>
      </text>
    </comment>
  </commentList>
</comments>
</file>

<file path=xl/comments2.xml><?xml version="1.0" encoding="utf-8"?>
<comments xmlns="http://schemas.openxmlformats.org/spreadsheetml/2006/main">
  <authors>
    <author>mariana.goncalves</author>
  </authors>
  <commentList>
    <comment ref="H6" authorId="0">
      <text>
        <r>
          <rPr>
            <b/>
            <sz val="9"/>
            <color indexed="81"/>
            <rFont val="Tahoma"/>
            <charset val="1"/>
          </rPr>
          <t>mariana.goncalves:</t>
        </r>
        <r>
          <rPr>
            <sz val="9"/>
            <color indexed="81"/>
            <rFont val="Tahoma"/>
            <charset val="1"/>
          </rPr>
          <t xml:space="preserve">
Edital anterior
</t>
        </r>
      </text>
    </comment>
    <comment ref="H7" authorId="0">
      <text>
        <r>
          <rPr>
            <b/>
            <sz val="9"/>
            <color indexed="81"/>
            <rFont val="Tahoma"/>
            <charset val="1"/>
          </rPr>
          <t>mariana.goncalves:</t>
        </r>
        <r>
          <rPr>
            <sz val="9"/>
            <color indexed="81"/>
            <rFont val="Tahoma"/>
            <charset val="1"/>
          </rPr>
          <t xml:space="preserve">
Ultralitho
</t>
        </r>
      </text>
    </comment>
  </commentList>
</comments>
</file>

<file path=xl/sharedStrings.xml><?xml version="1.0" encoding="utf-8"?>
<sst xmlns="http://schemas.openxmlformats.org/spreadsheetml/2006/main" count="255" uniqueCount="188">
  <si>
    <t>Procedimento</t>
  </si>
  <si>
    <t>POSTECTOMIA</t>
  </si>
  <si>
    <t>0409030040</t>
  </si>
  <si>
    <t>RESSECÇÃO ENDOSCOPICA DE PRÓSTATA</t>
  </si>
  <si>
    <t>0409040134</t>
  </si>
  <si>
    <t>ORQUIDOPEXIA UNILATERAL</t>
  </si>
  <si>
    <t>0409040215</t>
  </si>
  <si>
    <t>TRATAMENTO CIRURGICO DE HIDROCELE</t>
  </si>
  <si>
    <t>0409040231</t>
  </si>
  <si>
    <t>TRATAMENTO CIRURGICO DE VARICOCELE</t>
  </si>
  <si>
    <t>0409040240</t>
  </si>
  <si>
    <t>VASECTOMIA</t>
  </si>
  <si>
    <t>0409010561</t>
  </si>
  <si>
    <t>0409030023</t>
  </si>
  <si>
    <t>PROSTATECTOMIA SUPRAPÚBICA</t>
  </si>
  <si>
    <t>0409010065</t>
  </si>
  <si>
    <t>CISTOLITOTOMIA E/OU RETIRADA DE CORPO ESTRANHO DA BEXIGA</t>
  </si>
  <si>
    <t>0409010146</t>
  </si>
  <si>
    <t>EXTRAÇÃO ENDOSCÓPICA DE CÁLCULO EM PELVE RENAL</t>
  </si>
  <si>
    <t>0409010200</t>
  </si>
  <si>
    <t>NEFRECTOMIA PARCIAL</t>
  </si>
  <si>
    <t>0409010219</t>
  </si>
  <si>
    <t>NEFRECTOMIA TOTAL</t>
  </si>
  <si>
    <t>0409010227</t>
  </si>
  <si>
    <t>NEFROLITOTOMIA</t>
  </si>
  <si>
    <t>0409010235</t>
  </si>
  <si>
    <t>NEFROLITOTOMIA PERCUTÂNEA</t>
  </si>
  <si>
    <t>0409010286</t>
  </si>
  <si>
    <t>NEFROSTOMIA COM OU SEM DRENAGEM</t>
  </si>
  <si>
    <t>0409010294</t>
  </si>
  <si>
    <t>NEFROSTOMIA PERCUTÂNEA</t>
  </si>
  <si>
    <t>0409010308</t>
  </si>
  <si>
    <t>NEFROURETERECTOMIA TOTAL</t>
  </si>
  <si>
    <t>0409010316</t>
  </si>
  <si>
    <t>PIELOLITOTOMIA</t>
  </si>
  <si>
    <t>0409010324</t>
  </si>
  <si>
    <t>PIELOPLASTIA</t>
  </si>
  <si>
    <t>0409010367</t>
  </si>
  <si>
    <t>RESSECÇÃO DO COLO VESICAL/TUMOR VESICAL A CEU ABERTO</t>
  </si>
  <si>
    <t>0409010383</t>
  </si>
  <si>
    <t>RESSECÇÃO ENDOSCÓPICA DE LESÃO VESICAL</t>
  </si>
  <si>
    <t>0409010391</t>
  </si>
  <si>
    <t>RETIRADA PERCUTÂNEA DE CÁLCULO URETRAL C/ CATETER</t>
  </si>
  <si>
    <t>0409010413</t>
  </si>
  <si>
    <t>TRATAMENTO CIRÚRGICO DE BEXIGA NEUROGÊNICA</t>
  </si>
  <si>
    <t>0409010430</t>
  </si>
  <si>
    <t>0409010499</t>
  </si>
  <si>
    <t>TRATAMENTO CIRÚRGICO DE INCONTINÊNCIA URINÁRIA VIA ABDOMINAL</t>
  </si>
  <si>
    <t>0409010502</t>
  </si>
  <si>
    <t>TRATAMENTO CIRÚRGICO DE REFLUXO VESICO-URETRAL</t>
  </si>
  <si>
    <t>0409010537</t>
  </si>
  <si>
    <t>URETEROCISTONEOSTOMIA</t>
  </si>
  <si>
    <t>0409010570</t>
  </si>
  <si>
    <t>URETEROPLASTIA</t>
  </si>
  <si>
    <t>0409020044</t>
  </si>
  <si>
    <t>INJEÇÃO DE GORDURA/TEFLON PERI-URETRAL</t>
  </si>
  <si>
    <t>0409020079</t>
  </si>
  <si>
    <t>MEATOTOMIA SIMPLES</t>
  </si>
  <si>
    <t>0409020109</t>
  </si>
  <si>
    <t>RESSECÇÃO E FECHAMENTO DE FÍSTULA URETRAL</t>
  </si>
  <si>
    <t>0409020125</t>
  </si>
  <si>
    <t>URETROPLASTIA (RESSECÇÃO DE CORDA)</t>
  </si>
  <si>
    <t>0409020133</t>
  </si>
  <si>
    <t>URETROPLASTIA AUTOGENA</t>
  </si>
  <si>
    <t>0409020141</t>
  </si>
  <si>
    <t>URETROPLASTIA RETEROGENEA</t>
  </si>
  <si>
    <t>0409020168</t>
  </si>
  <si>
    <t>URETROSTOMIA PERINEAL/CUTANEA/EXTERNA</t>
  </si>
  <si>
    <t>0409020176</t>
  </si>
  <si>
    <t>URETROTOMIA INTERNA</t>
  </si>
  <si>
    <t>0409040037</t>
  </si>
  <si>
    <t>EPIDIDIMECTOMIA</t>
  </si>
  <si>
    <t>0409040070</t>
  </si>
  <si>
    <t>EXERESE DE CISTO DE EPIDIDIMO</t>
  </si>
  <si>
    <t>0409040088</t>
  </si>
  <si>
    <t>EXERESE DE LESÃO DO CORDÂO ESPERMÁTICO</t>
  </si>
  <si>
    <t>0409040096</t>
  </si>
  <si>
    <t>0409040118</t>
  </si>
  <si>
    <t>NEOSTOMIA DE EPIDIDIMO/CANAL DEFERENTE</t>
  </si>
  <si>
    <t>0409040126</t>
  </si>
  <si>
    <t>ORQUIDOPEXIA BILATERAL</t>
  </si>
  <si>
    <t>Capacidade Instalada (mensal)</t>
  </si>
  <si>
    <t>Oferta Mensal para SUS</t>
  </si>
  <si>
    <t>Procedimentos/Códio SIGTAP</t>
  </si>
  <si>
    <t>Quantidade  de Oferta SUS</t>
  </si>
  <si>
    <t>TOTAL</t>
  </si>
  <si>
    <t>OFERTA TOTAL DE PROCEDIMENTOS</t>
  </si>
  <si>
    <t>Porcentagem Oferta</t>
  </si>
  <si>
    <t xml:space="preserve">Oferta Mensal </t>
  </si>
  <si>
    <t>Valor Unitário</t>
  </si>
  <si>
    <t>Valor Total/mês</t>
  </si>
  <si>
    <t xml:space="preserve">Total </t>
  </si>
  <si>
    <t>Prêmio</t>
  </si>
  <si>
    <t xml:space="preserve">ELEMENTO 2 - EXAMES </t>
  </si>
  <si>
    <t>Código Procedimento</t>
  </si>
  <si>
    <t>Valor Total SIGTAP</t>
  </si>
  <si>
    <t>Valor Prêmio X Quantitativo</t>
  </si>
  <si>
    <t>1.  Consulta em Urologia (Geral)</t>
  </si>
  <si>
    <t>1.2  Consultas em Anestesiologia</t>
  </si>
  <si>
    <t>* Para as consultas em Urologia, aproximadamente XX % serão consideradas para retorno (clínico ou cirúrgico)</t>
  </si>
  <si>
    <t>1.  Consulta em Urologia (Pós - Clínico ou Cirúrgico)</t>
  </si>
  <si>
    <t>Oferta Mensal</t>
  </si>
  <si>
    <t>Valor Total</t>
  </si>
  <si>
    <t>1.3 Consulta em Anestesiologia</t>
  </si>
  <si>
    <t>Total</t>
  </si>
  <si>
    <t>1.1 Consulta em Urologia (Geral)</t>
  </si>
  <si>
    <t>ELEMENTO 1 - CONSULTAS E PROCEDIMENTOS DE ANESTESIOLOGIA</t>
  </si>
  <si>
    <t>ELEMENTO 1 - CONSULTAS E PROCEDIMENTOS DE UROLOGIA (GERAL)</t>
  </si>
  <si>
    <t>02.09.02.001-6</t>
  </si>
  <si>
    <t>Cistoscopia</t>
  </si>
  <si>
    <t>02.04.05.017-0</t>
  </si>
  <si>
    <t xml:space="preserve">   1.1.1 Consultas Urologia Geral</t>
  </si>
  <si>
    <t>1.1 Consultas</t>
  </si>
  <si>
    <t xml:space="preserve">   1.1.2 Consultas em Anestesiologia</t>
  </si>
  <si>
    <t xml:space="preserve">   1.1.3 Consultas Pós-Operatórias</t>
  </si>
  <si>
    <t>ELEMENTO 3 - CIRURGIAS (OBRIGATÓRIO)</t>
  </si>
  <si>
    <t>Estudo Urodinâmico</t>
  </si>
  <si>
    <t>ELEMENTO 1 - CONSULTAS E PROCEDIMENTOS DE UROLOGIA (PÓS-OPERATÓRIA)</t>
  </si>
  <si>
    <t xml:space="preserve">Total de Consultas </t>
  </si>
  <si>
    <t>1.2 Consulta em Urologia (pós)</t>
  </si>
  <si>
    <t>Total de Cirurgias</t>
  </si>
  <si>
    <t xml:space="preserve">1.3 Cirurgias Obrigatórias </t>
  </si>
  <si>
    <t>Prêmio MS/SES</t>
  </si>
  <si>
    <t>Prêmio SMS</t>
  </si>
  <si>
    <t xml:space="preserve">Prêmio </t>
  </si>
  <si>
    <t>Média do Valor do Privado</t>
  </si>
  <si>
    <t>Quantidade de cirurgias não obrigatórias a ser realizada:</t>
  </si>
  <si>
    <t>EXPLORAÇÃO CIRURGICA DA BOLSA ESCROTAL</t>
  </si>
  <si>
    <t>1.4 Cirurgias Optativas</t>
  </si>
  <si>
    <t>02.11.09.001-8</t>
  </si>
  <si>
    <t>03.01.01.007-2</t>
  </si>
  <si>
    <t>Urofluxometria</t>
  </si>
  <si>
    <t>02.11.09.007-7</t>
  </si>
  <si>
    <t>Dilatação uretral</t>
  </si>
  <si>
    <t>03.09.03.005-6 </t>
  </si>
  <si>
    <t xml:space="preserve">Uretrocistografia Miccional e Retrógrada </t>
  </si>
  <si>
    <t>CRIOTERAPIA DE LESÕES DE GENITAIS</t>
  </si>
  <si>
    <t>ELETROCOAGULAÇAO DE LESOES DE GENITAIS</t>
  </si>
  <si>
    <t>TRATAMENTO CIRURGICO DE CISTOCELE (sling)</t>
  </si>
  <si>
    <t xml:space="preserve">URETEROLITOTOMIA - URETROLITOTRIPSIA FLEXÍVEL A LASER </t>
  </si>
  <si>
    <t>0401010040</t>
  </si>
  <si>
    <t>0401010041</t>
  </si>
  <si>
    <t>02.01.01.041-0</t>
  </si>
  <si>
    <t>03.01.01.006-2</t>
  </si>
  <si>
    <t>Procedimento*</t>
  </si>
  <si>
    <t>* Procedimentos a serem realizados com anestesia/sedação</t>
  </si>
  <si>
    <t xml:space="preserve">Biópsia de Próstata** </t>
  </si>
  <si>
    <t>Biópsia de Bexiga com Cistoscopia**</t>
  </si>
  <si>
    <t>** A análise do material anátomopatológico será realizada pela Secretaria Municipal de Saúde de Florianópolis</t>
  </si>
  <si>
    <t>Valor Cirurgias MAC</t>
  </si>
  <si>
    <t>Valor Unitário Tabela SUS</t>
  </si>
  <si>
    <t>Valor Total dos Procedimentos  X Oferta Mensal</t>
  </si>
  <si>
    <t>Valor por Procedimento (Tabela SUS + Prêmio) UNITÁRIO</t>
  </si>
  <si>
    <t>Valor de mercado</t>
  </si>
  <si>
    <t>ELEMENTO 3 - CIRURGIAS (OPTATIVAS)</t>
  </si>
  <si>
    <t>Valor Tabela SUS</t>
  </si>
  <si>
    <t>Prêmio (Recurso PMF)</t>
  </si>
  <si>
    <t>Valor por Procedimento (Unitário)</t>
  </si>
  <si>
    <t>Valor Total Tabela SUS</t>
  </si>
  <si>
    <t xml:space="preserve">Valor Total a Receber  </t>
  </si>
  <si>
    <t>0409050083</t>
  </si>
  <si>
    <t xml:space="preserve">                      OFERTA TOTAL PRESTADOR   -   LINHA DE CUIDADO UROLOGIA</t>
  </si>
  <si>
    <t xml:space="preserve">URETEROLITOTOMIA - URETROLITOTRIPSIA RÍGIDA A LASER </t>
  </si>
  <si>
    <t>Valor PMF (Recursos Próprios)</t>
  </si>
  <si>
    <t>Total de Procedimentos (GERAL)</t>
  </si>
  <si>
    <t xml:space="preserve">                 OFERTA TOTAL PRESTADOR   -   LINHA DE CUIDADO UROLOGIA</t>
  </si>
  <si>
    <t>Valor Cirurgias - PMF (Recursos Próprios)</t>
  </si>
  <si>
    <t>Valor Total PMF (Recursos Próprios)</t>
  </si>
  <si>
    <t>Valor Total  PMF (Recursos Próprios)</t>
  </si>
  <si>
    <t xml:space="preserve">1º PASSO: </t>
  </si>
  <si>
    <t>2º PASSO:</t>
  </si>
  <si>
    <t>3º PASSO:</t>
  </si>
  <si>
    <t>ATENÇÃO OBRIGATÓRIO!</t>
  </si>
  <si>
    <t>SERÁ PREENCHIDO AUTOMATICAMENTE</t>
  </si>
  <si>
    <t xml:space="preserve">4º PASSO: </t>
  </si>
  <si>
    <t>5º PASSO:</t>
  </si>
  <si>
    <t>ANEXAR A PLANILHA DO 4º PASSO AO OFÍCIO DA OFERTA DE PROCEDIMENTOS</t>
  </si>
  <si>
    <t xml:space="preserve">                     ORIENTAÇÕES PARA PREENCHIMENTO DA PLANILHA                                                 OFERTA DO EDITAL Nº 010/2019- LINHA DE CUIDADO EM UROLOGIA</t>
  </si>
  <si>
    <t>Abra a Aba "Oferta Total"</t>
  </si>
  <si>
    <t>Insira no campo lilás a quantidade de consultas de urologia geral que o serviço dispõe para prestar ao SUS</t>
  </si>
  <si>
    <t>Após o preenchimento dos dados no 2º passo, a planilha automaticamente preencherá as consultas em anestesiologia, consultas pós-operatórias, exames, cirurgias obrigatórias e optativas.</t>
  </si>
  <si>
    <r>
      <rPr>
        <b/>
        <sz val="14"/>
        <color rgb="FF000000"/>
        <rFont val="Arial"/>
        <family val="2"/>
      </rPr>
      <t>IMPRIMIR</t>
    </r>
    <r>
      <rPr>
        <sz val="14"/>
        <color rgb="FF000000"/>
        <rFont val="Arial"/>
        <family val="2"/>
      </rPr>
      <t xml:space="preserve"> os dados constantes na Aba "</t>
    </r>
    <r>
      <rPr>
        <b/>
        <sz val="14"/>
        <color rgb="FF000000"/>
        <rFont val="Arial"/>
        <family val="2"/>
      </rPr>
      <t xml:space="preserve">Oferta Total" </t>
    </r>
  </si>
  <si>
    <t>1.2 Exames Obrigatórios</t>
  </si>
  <si>
    <t>1.3 Exames Optativos</t>
  </si>
  <si>
    <t>Porcentagem de Oferta %</t>
  </si>
  <si>
    <t>Total de Exames</t>
  </si>
  <si>
    <t>1.4 Cirurgias Obrigatórias</t>
  </si>
  <si>
    <t>1.5 Cirurgias Optativas</t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</si>
</sst>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164" formatCode="_(&quot;R$&quot;* #,##0.00_);_(&quot;R$&quot;* \(#,##0.00\);_(&quot;R$&quot;* &quot;-&quot;??_);_(@_)"/>
    <numFmt numFmtId="165" formatCode="&quot;R$&quot;#,##0.00"/>
    <numFmt numFmtId="166" formatCode="&quot;R$&quot;\ #,##0.00"/>
    <numFmt numFmtId="167" formatCode="0.0%"/>
  </numFmts>
  <fonts count="3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20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rgb="FF000000"/>
      <name val="Arial"/>
      <family val="2"/>
    </font>
    <font>
      <b/>
      <sz val="20"/>
      <color rgb="FF000000"/>
      <name val="Arial"/>
      <family val="2"/>
    </font>
    <font>
      <b/>
      <sz val="24"/>
      <color theme="1"/>
      <name val="Calibri"/>
      <family val="2"/>
      <scheme val="minor"/>
    </font>
    <font>
      <sz val="18"/>
      <color rgb="FF000000"/>
      <name val="Arial"/>
      <family val="2"/>
    </font>
    <font>
      <b/>
      <sz val="18"/>
      <color rgb="FF000000"/>
      <name val="Arial"/>
      <family val="2"/>
    </font>
    <font>
      <sz val="18"/>
      <name val="Arial"/>
      <family val="2"/>
    </font>
    <font>
      <b/>
      <sz val="18"/>
      <color theme="1"/>
      <name val="Arial"/>
      <family val="2"/>
    </font>
    <font>
      <b/>
      <sz val="16"/>
      <color rgb="FF000000"/>
      <name val="Calibri"/>
      <family val="2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scheme val="minor"/>
    </font>
    <font>
      <sz val="10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1"/>
      <color rgb="FFFFFFFF"/>
      <name val="Calibri"/>
      <family val="2"/>
      <scheme val="minor"/>
    </font>
    <font>
      <b/>
      <sz val="14"/>
      <color theme="1"/>
      <name val="Arial"/>
      <family val="2"/>
    </font>
    <font>
      <b/>
      <sz val="10"/>
      <name val="Arial"/>
      <family val="2"/>
    </font>
    <font>
      <b/>
      <sz val="1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FBB"/>
        <bgColor rgb="FFFFE599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rgb="FFFFE59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E599"/>
      </patternFill>
    </fill>
    <fill>
      <patternFill patternType="solid">
        <fgColor theme="0" tint="-0.14999847407452621"/>
        <bgColor rgb="FFFFE599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rgb="FFBFBFBF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rgb="FFBFBFB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rgb="FFFFE599"/>
      </patternFill>
    </fill>
    <fill>
      <patternFill patternType="solid">
        <fgColor theme="8" tint="0.39997558519241921"/>
        <bgColor rgb="FFC2D69B"/>
      </patternFill>
    </fill>
    <fill>
      <patternFill patternType="solid">
        <fgColor theme="9"/>
        <bgColor rgb="FFCCC0D9"/>
      </patternFill>
    </fill>
    <fill>
      <patternFill patternType="solid">
        <fgColor theme="9"/>
        <bgColor rgb="FFBFBFBF"/>
      </patternFill>
    </fill>
    <fill>
      <patternFill patternType="solid">
        <fgColor theme="2"/>
        <bgColor rgb="FFFF00FF"/>
      </patternFill>
    </fill>
    <fill>
      <patternFill patternType="solid">
        <fgColor theme="9" tint="0.39997558519241921"/>
        <bgColor rgb="FFC2D69B"/>
      </patternFill>
    </fill>
    <fill>
      <patternFill patternType="solid">
        <fgColor theme="9" tint="0.79998168889431442"/>
        <bgColor rgb="FFFFFFFF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7" tint="0.59999389629810485"/>
        <bgColor rgb="FFBFBFB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CCC0D9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theme="4" tint="0.79998168889431442"/>
        <bgColor rgb="FFFFE599"/>
      </patternFill>
    </fill>
  </fills>
  <borders count="39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thick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medium">
        <color indexed="64"/>
      </left>
      <right style="thick">
        <color rgb="FF000000"/>
      </right>
      <top/>
      <bottom style="thick">
        <color rgb="FF000000"/>
      </bottom>
      <diagonal/>
    </border>
    <border>
      <left style="medium">
        <color indexed="64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thick">
        <color rgb="FF000000"/>
      </right>
      <top style="thick">
        <color rgb="FF000000"/>
      </top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2" fillId="0" borderId="0"/>
    <xf numFmtId="0" fontId="7" fillId="0" borderId="0"/>
    <xf numFmtId="44" fontId="7" fillId="0" borderId="0" applyFont="0" applyFill="0" applyBorder="0" applyAlignment="0" applyProtection="0"/>
  </cellStyleXfs>
  <cellXfs count="241">
    <xf numFmtId="0" fontId="0" fillId="0" borderId="0" xfId="0"/>
    <xf numFmtId="44" fontId="0" fillId="0" borderId="0" xfId="0" applyNumberFormat="1"/>
    <xf numFmtId="0" fontId="7" fillId="0" borderId="0" xfId="2" applyFont="1" applyAlignment="1"/>
    <xf numFmtId="0" fontId="7" fillId="0" borderId="0" xfId="2" applyBorder="1"/>
    <xf numFmtId="2" fontId="8" fillId="2" borderId="5" xfId="2" applyNumberFormat="1" applyFont="1" applyFill="1" applyBorder="1" applyAlignment="1">
      <alignment horizontal="center" vertical="center"/>
    </xf>
    <xf numFmtId="2" fontId="8" fillId="2" borderId="5" xfId="2" applyNumberFormat="1" applyFont="1" applyFill="1" applyBorder="1" applyAlignment="1">
      <alignment horizontal="center" vertical="center" wrapText="1"/>
    </xf>
    <xf numFmtId="165" fontId="8" fillId="5" borderId="5" xfId="2" applyNumberFormat="1" applyFont="1" applyFill="1" applyBorder="1" applyAlignment="1">
      <alignment horizontal="center" vertical="center" wrapText="1"/>
    </xf>
    <xf numFmtId="0" fontId="12" fillId="4" borderId="2" xfId="2" applyFont="1" applyFill="1" applyBorder="1" applyAlignment="1">
      <alignment wrapText="1"/>
    </xf>
    <xf numFmtId="0" fontId="12" fillId="4" borderId="4" xfId="2" applyFont="1" applyFill="1" applyBorder="1" applyAlignment="1">
      <alignment horizontal="center" vertical="center" wrapText="1"/>
    </xf>
    <xf numFmtId="0" fontId="6" fillId="6" borderId="22" xfId="2" applyFont="1" applyFill="1" applyBorder="1" applyAlignment="1">
      <alignment horizontal="center" vertical="center" wrapText="1"/>
    </xf>
    <xf numFmtId="0" fontId="7" fillId="0" borderId="0" xfId="2" applyFont="1" applyAlignment="1"/>
    <xf numFmtId="0" fontId="7" fillId="0" borderId="0" xfId="2" applyFont="1" applyAlignment="1">
      <alignment wrapText="1"/>
    </xf>
    <xf numFmtId="0" fontId="7" fillId="6" borderId="19" xfId="2" applyFont="1" applyFill="1" applyBorder="1" applyAlignment="1">
      <alignment wrapText="1"/>
    </xf>
    <xf numFmtId="0" fontId="7" fillId="6" borderId="5" xfId="2" applyFont="1" applyFill="1" applyBorder="1" applyAlignment="1">
      <alignment wrapText="1"/>
    </xf>
    <xf numFmtId="164" fontId="4" fillId="6" borderId="5" xfId="2" applyNumberFormat="1" applyFont="1" applyFill="1" applyBorder="1" applyAlignment="1">
      <alignment wrapText="1"/>
    </xf>
    <xf numFmtId="164" fontId="4" fillId="12" borderId="5" xfId="2" applyNumberFormat="1" applyFont="1" applyFill="1" applyBorder="1" applyAlignment="1">
      <alignment wrapText="1"/>
    </xf>
    <xf numFmtId="164" fontId="5" fillId="6" borderId="5" xfId="2" applyNumberFormat="1" applyFont="1" applyFill="1" applyBorder="1" applyAlignment="1">
      <alignment horizontal="center" vertical="center" wrapText="1"/>
    </xf>
    <xf numFmtId="0" fontId="7" fillId="6" borderId="10" xfId="2" applyFont="1" applyFill="1" applyBorder="1" applyAlignment="1">
      <alignment wrapText="1"/>
    </xf>
    <xf numFmtId="44" fontId="7" fillId="8" borderId="5" xfId="2" applyNumberFormat="1" applyFont="1" applyFill="1" applyBorder="1" applyAlignment="1">
      <alignment wrapText="1"/>
    </xf>
    <xf numFmtId="167" fontId="7" fillId="10" borderId="5" xfId="2" applyNumberFormat="1" applyFont="1" applyFill="1" applyBorder="1" applyAlignment="1">
      <alignment wrapText="1"/>
    </xf>
    <xf numFmtId="166" fontId="6" fillId="6" borderId="10" xfId="2" applyNumberFormat="1" applyFont="1" applyFill="1" applyBorder="1" applyAlignment="1"/>
    <xf numFmtId="0" fontId="6" fillId="9" borderId="17" xfId="2" applyFont="1" applyFill="1" applyBorder="1" applyAlignment="1">
      <alignment horizontal="center" vertical="center" wrapText="1"/>
    </xf>
    <xf numFmtId="164" fontId="4" fillId="6" borderId="15" xfId="2" applyNumberFormat="1" applyFont="1" applyFill="1" applyBorder="1" applyAlignment="1">
      <alignment wrapText="1"/>
    </xf>
    <xf numFmtId="44" fontId="7" fillId="12" borderId="5" xfId="2" applyNumberFormat="1" applyFont="1" applyFill="1" applyBorder="1" applyAlignment="1"/>
    <xf numFmtId="0" fontId="0" fillId="0" borderId="5" xfId="0" applyBorder="1"/>
    <xf numFmtId="0" fontId="0" fillId="7" borderId="16" xfId="0" applyFill="1" applyBorder="1"/>
    <xf numFmtId="49" fontId="0" fillId="0" borderId="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164" fontId="5" fillId="6" borderId="14" xfId="2" applyNumberFormat="1" applyFont="1" applyFill="1" applyBorder="1" applyAlignment="1">
      <alignment horizontal="center" vertical="center" wrapText="1"/>
    </xf>
    <xf numFmtId="44" fontId="0" fillId="11" borderId="16" xfId="0" applyNumberFormat="1" applyFill="1" applyBorder="1"/>
    <xf numFmtId="44" fontId="0" fillId="11" borderId="5" xfId="0" applyNumberFormat="1" applyFill="1" applyBorder="1"/>
    <xf numFmtId="44" fontId="0" fillId="15" borderId="16" xfId="0" applyNumberFormat="1" applyFill="1" applyBorder="1"/>
    <xf numFmtId="44" fontId="0" fillId="15" borderId="5" xfId="0" applyNumberFormat="1" applyFill="1" applyBorder="1"/>
    <xf numFmtId="44" fontId="7" fillId="14" borderId="5" xfId="2" applyNumberFormat="1" applyFont="1" applyFill="1" applyBorder="1" applyAlignment="1"/>
    <xf numFmtId="0" fontId="6" fillId="6" borderId="23" xfId="2" applyFont="1" applyFill="1" applyBorder="1" applyAlignment="1">
      <alignment horizontal="center" vertical="center" wrapText="1"/>
    </xf>
    <xf numFmtId="0" fontId="7" fillId="6" borderId="25" xfId="2" applyFont="1" applyFill="1" applyBorder="1" applyAlignment="1">
      <alignment wrapText="1"/>
    </xf>
    <xf numFmtId="0" fontId="7" fillId="6" borderId="26" xfId="2" applyFont="1" applyFill="1" applyBorder="1" applyAlignment="1">
      <alignment wrapText="1"/>
    </xf>
    <xf numFmtId="0" fontId="16" fillId="0" borderId="0" xfId="0" applyFont="1"/>
    <xf numFmtId="0" fontId="2" fillId="3" borderId="5" xfId="2" applyFont="1" applyFill="1" applyBorder="1" applyAlignment="1">
      <alignment wrapText="1"/>
    </xf>
    <xf numFmtId="0" fontId="2" fillId="16" borderId="5" xfId="2" applyFont="1" applyFill="1" applyBorder="1" applyAlignment="1">
      <alignment wrapText="1"/>
    </xf>
    <xf numFmtId="1" fontId="7" fillId="8" borderId="18" xfId="2" applyNumberFormat="1" applyFont="1" applyFill="1" applyBorder="1" applyAlignment="1">
      <alignment wrapText="1"/>
    </xf>
    <xf numFmtId="0" fontId="0" fillId="6" borderId="11" xfId="0" applyFill="1" applyBorder="1"/>
    <xf numFmtId="0" fontId="17" fillId="6" borderId="6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8" fillId="0" borderId="10" xfId="0" applyFont="1" applyBorder="1"/>
    <xf numFmtId="164" fontId="18" fillId="0" borderId="10" xfId="0" applyNumberFormat="1" applyFont="1" applyBorder="1"/>
    <xf numFmtId="164" fontId="18" fillId="0" borderId="15" xfId="0" applyNumberFormat="1" applyFont="1" applyBorder="1"/>
    <xf numFmtId="0" fontId="18" fillId="0" borderId="5" xfId="0" applyFont="1" applyBorder="1"/>
    <xf numFmtId="164" fontId="18" fillId="0" borderId="5" xfId="0" applyNumberFormat="1" applyFont="1" applyBorder="1"/>
    <xf numFmtId="164" fontId="18" fillId="0" borderId="11" xfId="0" applyNumberFormat="1" applyFont="1" applyBorder="1"/>
    <xf numFmtId="0" fontId="17" fillId="6" borderId="6" xfId="0" applyFont="1" applyFill="1" applyBorder="1"/>
    <xf numFmtId="0" fontId="17" fillId="6" borderId="5" xfId="0" applyFont="1" applyFill="1" applyBorder="1"/>
    <xf numFmtId="164" fontId="17" fillId="6" borderId="5" xfId="0" applyNumberFormat="1" applyFont="1" applyFill="1" applyBorder="1"/>
    <xf numFmtId="164" fontId="17" fillId="6" borderId="11" xfId="0" applyNumberFormat="1" applyFont="1" applyFill="1" applyBorder="1"/>
    <xf numFmtId="0" fontId="16" fillId="6" borderId="6" xfId="0" applyFont="1" applyFill="1" applyBorder="1"/>
    <xf numFmtId="0" fontId="0" fillId="6" borderId="7" xfId="0" applyFill="1" applyBorder="1"/>
    <xf numFmtId="0" fontId="6" fillId="0" borderId="24" xfId="2" applyFont="1" applyBorder="1" applyAlignment="1">
      <alignment wrapText="1"/>
    </xf>
    <xf numFmtId="0" fontId="7" fillId="16" borderId="7" xfId="2" applyFont="1" applyFill="1" applyBorder="1" applyAlignment="1">
      <alignment wrapText="1"/>
    </xf>
    <xf numFmtId="165" fontId="7" fillId="16" borderId="7" xfId="2" applyNumberFormat="1" applyFont="1" applyFill="1" applyBorder="1" applyAlignment="1">
      <alignment horizontal="right" wrapText="1"/>
    </xf>
    <xf numFmtId="165" fontId="6" fillId="16" borderId="5" xfId="2" applyNumberFormat="1" applyFont="1" applyFill="1" applyBorder="1" applyAlignment="1">
      <alignment horizontal="right" wrapText="1"/>
    </xf>
    <xf numFmtId="1" fontId="7" fillId="13" borderId="20" xfId="2" applyNumberFormat="1" applyFont="1" applyFill="1" applyBorder="1" applyAlignment="1">
      <alignment wrapText="1"/>
    </xf>
    <xf numFmtId="1" fontId="6" fillId="16" borderId="5" xfId="2" applyNumberFormat="1" applyFont="1" applyFill="1" applyBorder="1" applyAlignment="1">
      <alignment horizontal="right" wrapText="1"/>
    </xf>
    <xf numFmtId="0" fontId="2" fillId="3" borderId="11" xfId="2" applyFont="1" applyFill="1" applyBorder="1" applyAlignment="1">
      <alignment wrapText="1"/>
    </xf>
    <xf numFmtId="0" fontId="0" fillId="7" borderId="5" xfId="0" applyFill="1" applyBorder="1"/>
    <xf numFmtId="44" fontId="0" fillId="6" borderId="5" xfId="0" applyNumberFormat="1" applyFill="1" applyBorder="1"/>
    <xf numFmtId="49" fontId="0" fillId="0" borderId="8" xfId="0" applyNumberFormat="1" applyBorder="1" applyAlignment="1">
      <alignment horizontal="center" vertical="center"/>
    </xf>
    <xf numFmtId="44" fontId="0" fillId="11" borderId="8" xfId="0" applyNumberFormat="1" applyFill="1" applyBorder="1"/>
    <xf numFmtId="44" fontId="7" fillId="14" borderId="8" xfId="2" applyNumberFormat="1" applyFont="1" applyFill="1" applyBorder="1" applyAlignment="1"/>
    <xf numFmtId="44" fontId="0" fillId="11" borderId="10" xfId="0" applyNumberFormat="1" applyFill="1" applyBorder="1"/>
    <xf numFmtId="44" fontId="0" fillId="15" borderId="10" xfId="0" applyNumberFormat="1" applyFill="1" applyBorder="1"/>
    <xf numFmtId="49" fontId="0" fillId="6" borderId="5" xfId="0" applyNumberFormat="1" applyFill="1" applyBorder="1" applyAlignment="1">
      <alignment horizontal="center" vertical="center"/>
    </xf>
    <xf numFmtId="1" fontId="7" fillId="19" borderId="5" xfId="2" applyNumberFormat="1" applyFont="1" applyFill="1" applyBorder="1" applyAlignment="1">
      <alignment wrapText="1"/>
    </xf>
    <xf numFmtId="0" fontId="0" fillId="7" borderId="0" xfId="0" applyFill="1" applyBorder="1"/>
    <xf numFmtId="49" fontId="0" fillId="7" borderId="0" xfId="0" applyNumberFormat="1" applyFill="1" applyBorder="1" applyAlignment="1">
      <alignment horizontal="center" vertical="center"/>
    </xf>
    <xf numFmtId="167" fontId="7" fillId="17" borderId="0" xfId="2" applyNumberFormat="1" applyFont="1" applyFill="1" applyBorder="1" applyAlignment="1">
      <alignment wrapText="1"/>
    </xf>
    <xf numFmtId="1" fontId="7" fillId="18" borderId="0" xfId="2" applyNumberFormat="1" applyFont="1" applyFill="1" applyBorder="1" applyAlignment="1">
      <alignment wrapText="1"/>
    </xf>
    <xf numFmtId="44" fontId="0" fillId="7" borderId="0" xfId="0" applyNumberFormat="1" applyFill="1" applyBorder="1"/>
    <xf numFmtId="44" fontId="7" fillId="7" borderId="0" xfId="2" applyNumberFormat="1" applyFont="1" applyFill="1" applyBorder="1" applyAlignment="1"/>
    <xf numFmtId="0" fontId="1" fillId="6" borderId="5" xfId="0" applyFont="1" applyFill="1" applyBorder="1"/>
    <xf numFmtId="0" fontId="1" fillId="16" borderId="5" xfId="0" applyFont="1" applyFill="1" applyBorder="1" applyAlignment="1">
      <alignment horizontal="center" vertical="center" wrapText="1"/>
    </xf>
    <xf numFmtId="0" fontId="1" fillId="16" borderId="5" xfId="0" applyFont="1" applyFill="1" applyBorder="1" applyAlignment="1">
      <alignment horizontal="center" vertical="center"/>
    </xf>
    <xf numFmtId="9" fontId="7" fillId="10" borderId="5" xfId="2" applyNumberFormat="1" applyFont="1" applyFill="1" applyBorder="1" applyAlignment="1">
      <alignment wrapText="1"/>
    </xf>
    <xf numFmtId="9" fontId="7" fillId="9" borderId="5" xfId="2" applyNumberFormat="1" applyFont="1" applyFill="1" applyBorder="1" applyAlignment="1">
      <alignment wrapText="1"/>
    </xf>
    <xf numFmtId="0" fontId="6" fillId="6" borderId="5" xfId="2" applyFont="1" applyFill="1" applyBorder="1" applyAlignment="1">
      <alignment horizontal="right" wrapText="1"/>
    </xf>
    <xf numFmtId="0" fontId="6" fillId="9" borderId="8" xfId="2" applyFont="1" applyFill="1" applyBorder="1" applyAlignment="1">
      <alignment horizontal="center" vertical="center" wrapText="1"/>
    </xf>
    <xf numFmtId="165" fontId="0" fillId="0" borderId="0" xfId="0" applyNumberFormat="1"/>
    <xf numFmtId="0" fontId="13" fillId="23" borderId="3" xfId="2" applyFont="1" applyFill="1" applyBorder="1" applyProtection="1">
      <protection locked="0"/>
    </xf>
    <xf numFmtId="1" fontId="14" fillId="23" borderId="3" xfId="2" applyNumberFormat="1" applyFont="1" applyFill="1" applyBorder="1" applyProtection="1">
      <protection locked="0"/>
    </xf>
    <xf numFmtId="164" fontId="7" fillId="6" borderId="5" xfId="2" applyNumberFormat="1" applyFont="1" applyFill="1" applyBorder="1" applyAlignment="1">
      <alignment wrapText="1"/>
    </xf>
    <xf numFmtId="164" fontId="0" fillId="0" borderId="0" xfId="0" applyNumberFormat="1"/>
    <xf numFmtId="164" fontId="0" fillId="0" borderId="5" xfId="0" applyNumberFormat="1" applyBorder="1"/>
    <xf numFmtId="164" fontId="0" fillId="6" borderId="5" xfId="0" applyNumberFormat="1" applyFill="1" applyBorder="1"/>
    <xf numFmtId="1" fontId="0" fillId="0" borderId="0" xfId="0" applyNumberFormat="1"/>
    <xf numFmtId="0" fontId="13" fillId="25" borderId="3" xfId="2" applyFont="1" applyFill="1" applyBorder="1" applyProtection="1">
      <protection locked="0"/>
    </xf>
    <xf numFmtId="1" fontId="12" fillId="24" borderId="3" xfId="2" applyNumberFormat="1" applyFont="1" applyFill="1" applyBorder="1" applyAlignment="1" applyProtection="1">
      <alignment wrapText="1"/>
      <protection locked="0"/>
    </xf>
    <xf numFmtId="44" fontId="7" fillId="26" borderId="5" xfId="2" applyNumberFormat="1" applyFont="1" applyFill="1" applyBorder="1" applyAlignment="1">
      <alignment wrapText="1"/>
    </xf>
    <xf numFmtId="1" fontId="7" fillId="26" borderId="20" xfId="2" applyNumberFormat="1" applyFont="1" applyFill="1" applyBorder="1" applyAlignment="1">
      <alignment wrapText="1"/>
    </xf>
    <xf numFmtId="0" fontId="17" fillId="21" borderId="9" xfId="0" applyFont="1" applyFill="1" applyBorder="1"/>
    <xf numFmtId="0" fontId="17" fillId="21" borderId="6" xfId="0" applyFont="1" applyFill="1" applyBorder="1"/>
    <xf numFmtId="0" fontId="2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2" fillId="32" borderId="5" xfId="2" applyFont="1" applyFill="1" applyBorder="1" applyAlignment="1">
      <alignment wrapText="1"/>
    </xf>
    <xf numFmtId="0" fontId="22" fillId="0" borderId="0" xfId="0" applyFont="1"/>
    <xf numFmtId="44" fontId="0" fillId="33" borderId="10" xfId="0" applyNumberFormat="1" applyFill="1" applyBorder="1"/>
    <xf numFmtId="0" fontId="0" fillId="0" borderId="10" xfId="0" applyFill="1" applyBorder="1"/>
    <xf numFmtId="0" fontId="0" fillId="0" borderId="8" xfId="0" applyFill="1" applyBorder="1"/>
    <xf numFmtId="0" fontId="0" fillId="0" borderId="5" xfId="0" applyFill="1" applyBorder="1"/>
    <xf numFmtId="44" fontId="0" fillId="34" borderId="16" xfId="0" applyNumberFormat="1" applyFill="1" applyBorder="1"/>
    <xf numFmtId="167" fontId="7" fillId="6" borderId="5" xfId="2" applyNumberFormat="1" applyFont="1" applyFill="1" applyBorder="1" applyAlignment="1">
      <alignment wrapText="1"/>
    </xf>
    <xf numFmtId="44" fontId="0" fillId="11" borderId="6" xfId="0" applyNumberFormat="1" applyFill="1" applyBorder="1" applyAlignment="1"/>
    <xf numFmtId="0" fontId="1" fillId="16" borderId="6" xfId="0" applyFont="1" applyFill="1" applyBorder="1" applyAlignment="1">
      <alignment horizontal="center" vertical="center" wrapText="1"/>
    </xf>
    <xf numFmtId="44" fontId="7" fillId="6" borderId="10" xfId="2" applyNumberFormat="1" applyFont="1" applyFill="1" applyBorder="1" applyAlignment="1">
      <alignment wrapText="1"/>
    </xf>
    <xf numFmtId="166" fontId="0" fillId="0" borderId="0" xfId="0" applyNumberFormat="1"/>
    <xf numFmtId="0" fontId="6" fillId="9" borderId="8" xfId="2" applyFont="1" applyFill="1" applyBorder="1" applyAlignment="1">
      <alignment horizontal="center" vertical="center" wrapText="1"/>
    </xf>
    <xf numFmtId="0" fontId="6" fillId="9" borderId="8" xfId="2" applyFont="1" applyFill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7" borderId="5" xfId="0" applyNumberFormat="1" applyFill="1" applyBorder="1" applyAlignment="1">
      <alignment horizontal="center" vertical="center"/>
    </xf>
    <xf numFmtId="44" fontId="0" fillId="7" borderId="10" xfId="0" applyNumberFormat="1" applyFill="1" applyBorder="1"/>
    <xf numFmtId="0" fontId="0" fillId="7" borderId="0" xfId="0" applyFill="1"/>
    <xf numFmtId="165" fontId="7" fillId="16" borderId="5" xfId="2" applyNumberFormat="1" applyFont="1" applyFill="1" applyBorder="1" applyAlignment="1">
      <alignment horizontal="right" wrapText="1"/>
    </xf>
    <xf numFmtId="0" fontId="1" fillId="16" borderId="6" xfId="0" applyFont="1" applyFill="1" applyBorder="1" applyAlignment="1">
      <alignment horizontal="center" vertical="center"/>
    </xf>
    <xf numFmtId="0" fontId="19" fillId="23" borderId="29" xfId="0" applyFont="1" applyFill="1" applyBorder="1" applyAlignment="1">
      <alignment horizontal="center" vertical="center" wrapText="1"/>
    </xf>
    <xf numFmtId="44" fontId="7" fillId="35" borderId="5" xfId="2" applyNumberFormat="1" applyFont="1" applyFill="1" applyBorder="1" applyAlignment="1"/>
    <xf numFmtId="44" fontId="7" fillId="36" borderId="5" xfId="2" applyNumberFormat="1" applyFont="1" applyFill="1" applyBorder="1" applyAlignment="1"/>
    <xf numFmtId="44" fontId="7" fillId="37" borderId="5" xfId="2" applyNumberFormat="1" applyFont="1" applyFill="1" applyBorder="1" applyAlignment="1"/>
    <xf numFmtId="44" fontId="6" fillId="6" borderId="5" xfId="2" applyNumberFormat="1" applyFont="1" applyFill="1" applyBorder="1" applyAlignment="1"/>
    <xf numFmtId="0" fontId="7" fillId="6" borderId="21" xfId="2" applyFont="1" applyFill="1" applyBorder="1" applyAlignment="1">
      <alignment wrapText="1"/>
    </xf>
    <xf numFmtId="0" fontId="7" fillId="6" borderId="22" xfId="2" applyFont="1" applyFill="1" applyBorder="1" applyAlignment="1">
      <alignment wrapText="1"/>
    </xf>
    <xf numFmtId="164" fontId="4" fillId="6" borderId="10" xfId="2" applyNumberFormat="1" applyFont="1" applyFill="1" applyBorder="1" applyAlignment="1">
      <alignment wrapText="1"/>
    </xf>
    <xf numFmtId="0" fontId="6" fillId="0" borderId="25" xfId="2" applyFont="1" applyBorder="1" applyAlignment="1">
      <alignment wrapText="1"/>
    </xf>
    <xf numFmtId="0" fontId="7" fillId="0" borderId="26" xfId="2" applyFont="1" applyBorder="1" applyAlignment="1">
      <alignment horizontal="center" vertical="center" wrapText="1"/>
    </xf>
    <xf numFmtId="1" fontId="7" fillId="8" borderId="19" xfId="2" applyNumberFormat="1" applyFont="1" applyFill="1" applyBorder="1" applyAlignment="1">
      <alignment wrapText="1"/>
    </xf>
    <xf numFmtId="0" fontId="6" fillId="9" borderId="8" xfId="2" applyFont="1" applyFill="1" applyBorder="1" applyAlignment="1">
      <alignment horizontal="center" vertical="center" wrapText="1"/>
    </xf>
    <xf numFmtId="0" fontId="12" fillId="22" borderId="3" xfId="2" applyFont="1" applyFill="1" applyBorder="1" applyAlignment="1">
      <alignment wrapText="1"/>
    </xf>
    <xf numFmtId="0" fontId="12" fillId="24" borderId="28" xfId="2" applyFont="1" applyFill="1" applyBorder="1" applyAlignment="1">
      <alignment wrapText="1"/>
    </xf>
    <xf numFmtId="0" fontId="13" fillId="25" borderId="28" xfId="2" applyFont="1" applyFill="1" applyBorder="1" applyProtection="1">
      <protection locked="0"/>
    </xf>
    <xf numFmtId="1" fontId="14" fillId="25" borderId="28" xfId="2" applyNumberFormat="1" applyFont="1" applyFill="1" applyBorder="1" applyProtection="1">
      <protection locked="0"/>
    </xf>
    <xf numFmtId="0" fontId="6" fillId="17" borderId="6" xfId="2" applyFont="1" applyFill="1" applyBorder="1" applyAlignment="1">
      <alignment horizontal="left" wrapText="1"/>
    </xf>
    <xf numFmtId="0" fontId="6" fillId="17" borderId="7" xfId="2" applyFont="1" applyFill="1" applyBorder="1" applyAlignment="1">
      <alignment horizontal="left" wrapText="1"/>
    </xf>
    <xf numFmtId="0" fontId="3" fillId="7" borderId="9" xfId="2" applyFont="1" applyFill="1" applyBorder="1" applyAlignment="1">
      <alignment horizontal="center" vertical="center" wrapText="1"/>
    </xf>
    <xf numFmtId="0" fontId="3" fillId="7" borderId="12" xfId="2" applyFont="1" applyFill="1" applyBorder="1" applyAlignment="1">
      <alignment horizontal="center" vertical="center" wrapText="1"/>
    </xf>
    <xf numFmtId="0" fontId="3" fillId="7" borderId="0" xfId="2" applyFont="1" applyFill="1" applyBorder="1" applyAlignment="1">
      <alignment horizontal="center" vertical="center" wrapText="1"/>
    </xf>
    <xf numFmtId="0" fontId="0" fillId="0" borderId="0" xfId="0" applyFill="1"/>
    <xf numFmtId="0" fontId="17" fillId="6" borderId="11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6" fillId="6" borderId="8" xfId="2" applyFont="1" applyFill="1" applyBorder="1" applyAlignment="1">
      <alignment horizontal="center" vertical="center" wrapText="1"/>
    </xf>
    <xf numFmtId="0" fontId="6" fillId="6" borderId="10" xfId="2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1" fillId="38" borderId="37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12" fillId="39" borderId="2" xfId="2" applyFont="1" applyFill="1" applyBorder="1" applyAlignment="1">
      <alignment wrapText="1"/>
    </xf>
    <xf numFmtId="0" fontId="13" fillId="40" borderId="3" xfId="2" applyFont="1" applyFill="1" applyBorder="1" applyProtection="1">
      <protection locked="0"/>
    </xf>
    <xf numFmtId="1" fontId="12" fillId="39" borderId="3" xfId="2" applyNumberFormat="1" applyFont="1" applyFill="1" applyBorder="1" applyAlignment="1" applyProtection="1">
      <alignment wrapText="1"/>
      <protection locked="0"/>
    </xf>
    <xf numFmtId="44" fontId="7" fillId="42" borderId="5" xfId="2" applyNumberFormat="1" applyFont="1" applyFill="1" applyBorder="1" applyAlignment="1">
      <alignment wrapText="1"/>
    </xf>
    <xf numFmtId="166" fontId="7" fillId="43" borderId="20" xfId="2" applyNumberFormat="1" applyFont="1" applyFill="1" applyBorder="1" applyAlignment="1">
      <alignment wrapText="1"/>
    </xf>
    <xf numFmtId="0" fontId="12" fillId="29" borderId="0" xfId="2" applyFont="1" applyFill="1" applyBorder="1" applyAlignment="1">
      <alignment wrapText="1"/>
    </xf>
    <xf numFmtId="0" fontId="6" fillId="17" borderId="0" xfId="2" applyFont="1" applyFill="1" applyBorder="1" applyAlignment="1">
      <alignment horizontal="left" wrapText="1"/>
    </xf>
    <xf numFmtId="0" fontId="12" fillId="24" borderId="27" xfId="2" applyFont="1" applyFill="1" applyBorder="1" applyAlignment="1">
      <alignment wrapText="1"/>
    </xf>
    <xf numFmtId="1" fontId="12" fillId="24" borderId="28" xfId="2" applyNumberFormat="1" applyFont="1" applyFill="1" applyBorder="1" applyAlignment="1" applyProtection="1">
      <alignment wrapText="1"/>
      <protection locked="0"/>
    </xf>
    <xf numFmtId="0" fontId="13" fillId="20" borderId="38" xfId="2" applyFont="1" applyFill="1" applyBorder="1" applyProtection="1">
      <protection locked="0"/>
    </xf>
    <xf numFmtId="1" fontId="12" fillId="29" borderId="38" xfId="2" applyNumberFormat="1" applyFont="1" applyFill="1" applyBorder="1" applyAlignment="1" applyProtection="1">
      <alignment wrapText="1"/>
      <protection locked="0"/>
    </xf>
    <xf numFmtId="0" fontId="12" fillId="29" borderId="3" xfId="2" applyFont="1" applyFill="1" applyBorder="1" applyAlignment="1">
      <alignment wrapText="1"/>
    </xf>
    <xf numFmtId="0" fontId="13" fillId="20" borderId="3" xfId="2" applyFont="1" applyFill="1" applyBorder="1" applyProtection="1">
      <protection locked="0"/>
    </xf>
    <xf numFmtId="1" fontId="12" fillId="29" borderId="3" xfId="2" applyNumberFormat="1" applyFont="1" applyFill="1" applyBorder="1" applyAlignment="1" applyProtection="1">
      <alignment wrapText="1"/>
      <protection locked="0"/>
    </xf>
    <xf numFmtId="10" fontId="2" fillId="32" borderId="5" xfId="2" applyNumberFormat="1" applyFont="1" applyFill="1" applyBorder="1" applyAlignment="1">
      <alignment wrapText="1"/>
    </xf>
    <xf numFmtId="10" fontId="2" fillId="32" borderId="14" xfId="2" applyNumberFormat="1" applyFont="1" applyFill="1" applyBorder="1" applyAlignment="1">
      <alignment wrapText="1"/>
    </xf>
    <xf numFmtId="2" fontId="12" fillId="28" borderId="0" xfId="2" applyNumberFormat="1" applyFont="1" applyFill="1" applyBorder="1"/>
    <xf numFmtId="2" fontId="12" fillId="41" borderId="27" xfId="2" applyNumberFormat="1" applyFont="1" applyFill="1" applyBorder="1"/>
    <xf numFmtId="1" fontId="11" fillId="41" borderId="8" xfId="2" applyNumberFormat="1" applyFont="1" applyFill="1" applyBorder="1" applyAlignment="1">
      <alignment horizontal="center" vertical="center"/>
    </xf>
    <xf numFmtId="166" fontId="11" fillId="41" borderId="8" xfId="2" applyNumberFormat="1" applyFont="1" applyFill="1" applyBorder="1" applyAlignment="1">
      <alignment horizontal="center" vertical="center"/>
    </xf>
    <xf numFmtId="2" fontId="12" fillId="28" borderId="6" xfId="2" applyNumberFormat="1" applyFont="1" applyFill="1" applyBorder="1"/>
    <xf numFmtId="1" fontId="11" fillId="28" borderId="5" xfId="2" applyNumberFormat="1" applyFont="1" applyFill="1" applyBorder="1" applyAlignment="1">
      <alignment horizontal="center" vertical="center"/>
    </xf>
    <xf numFmtId="166" fontId="11" fillId="28" borderId="5" xfId="2" applyNumberFormat="1" applyFont="1" applyFill="1" applyBorder="1" applyAlignment="1">
      <alignment horizontal="center" vertical="center"/>
    </xf>
    <xf numFmtId="2" fontId="12" fillId="27" borderId="5" xfId="2" applyNumberFormat="1" applyFont="1" applyFill="1" applyBorder="1"/>
    <xf numFmtId="1" fontId="11" fillId="27" borderId="5" xfId="2" applyNumberFormat="1" applyFont="1" applyFill="1" applyBorder="1" applyAlignment="1">
      <alignment horizontal="center" vertical="center"/>
    </xf>
    <xf numFmtId="166" fontId="11" fillId="27" borderId="10" xfId="2" applyNumberFormat="1" applyFont="1" applyFill="1" applyBorder="1" applyAlignment="1">
      <alignment horizontal="center" vertical="center"/>
    </xf>
    <xf numFmtId="166" fontId="11" fillId="27" borderId="5" xfId="2" applyNumberFormat="1" applyFont="1" applyFill="1" applyBorder="1" applyAlignment="1">
      <alignment horizontal="center" vertical="center"/>
    </xf>
    <xf numFmtId="1" fontId="6" fillId="6" borderId="5" xfId="2" applyNumberFormat="1" applyFont="1" applyFill="1" applyBorder="1" applyAlignment="1">
      <alignment horizontal="right" wrapText="1"/>
    </xf>
    <xf numFmtId="0" fontId="12" fillId="24" borderId="3" xfId="2" applyFont="1" applyFill="1" applyBorder="1" applyAlignment="1">
      <alignment wrapText="1"/>
    </xf>
    <xf numFmtId="0" fontId="29" fillId="6" borderId="6" xfId="2" applyFont="1" applyFill="1" applyBorder="1"/>
    <xf numFmtId="0" fontId="30" fillId="6" borderId="7" xfId="2" applyFont="1" applyFill="1" applyBorder="1"/>
    <xf numFmtId="1" fontId="29" fillId="6" borderId="5" xfId="2" applyNumberFormat="1" applyFont="1" applyFill="1" applyBorder="1"/>
    <xf numFmtId="165" fontId="31" fillId="4" borderId="9" xfId="2" applyNumberFormat="1" applyFont="1" applyFill="1" applyBorder="1"/>
    <xf numFmtId="1" fontId="31" fillId="4" borderId="10" xfId="2" applyNumberFormat="1" applyFont="1" applyFill="1" applyBorder="1" applyAlignment="1">
      <alignment horizontal="center" vertical="center"/>
    </xf>
    <xf numFmtId="166" fontId="31" fillId="4" borderId="10" xfId="2" applyNumberFormat="1" applyFont="1" applyFill="1" applyBorder="1" applyAlignment="1">
      <alignment horizontal="center" vertical="center"/>
    </xf>
    <xf numFmtId="0" fontId="25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vertical="center"/>
    </xf>
    <xf numFmtId="0" fontId="23" fillId="0" borderId="36" xfId="0" applyFont="1" applyBorder="1" applyAlignment="1">
      <alignment vertical="center"/>
    </xf>
    <xf numFmtId="0" fontId="24" fillId="0" borderId="34" xfId="0" applyFont="1" applyBorder="1" applyAlignment="1">
      <alignment horizontal="center" wrapText="1"/>
    </xf>
    <xf numFmtId="0" fontId="28" fillId="0" borderId="35" xfId="0" applyFont="1" applyBorder="1"/>
    <xf numFmtId="0" fontId="28" fillId="0" borderId="36" xfId="0" applyFont="1" applyBorder="1"/>
    <xf numFmtId="0" fontId="9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5" fillId="0" borderId="34" xfId="0" applyFont="1" applyBorder="1" applyAlignment="1">
      <alignment horizontal="center" wrapText="1"/>
    </xf>
    <xf numFmtId="0" fontId="23" fillId="0" borderId="35" xfId="0" applyFont="1" applyBorder="1"/>
    <xf numFmtId="0" fontId="23" fillId="0" borderId="36" xfId="0" applyFont="1" applyBorder="1"/>
    <xf numFmtId="0" fontId="10" fillId="6" borderId="6" xfId="2" applyFont="1" applyFill="1" applyBorder="1" applyAlignment="1">
      <alignment horizontal="center" wrapText="1"/>
    </xf>
    <xf numFmtId="0" fontId="10" fillId="6" borderId="7" xfId="2" applyFont="1" applyFill="1" applyBorder="1" applyAlignment="1">
      <alignment horizontal="center" wrapText="1"/>
    </xf>
    <xf numFmtId="0" fontId="10" fillId="6" borderId="11" xfId="2" applyFont="1" applyFill="1" applyBorder="1" applyAlignment="1">
      <alignment horizontal="center" wrapText="1"/>
    </xf>
    <xf numFmtId="0" fontId="3" fillId="6" borderId="6" xfId="2" applyFont="1" applyFill="1" applyBorder="1" applyAlignment="1">
      <alignment horizontal="center" vertical="center" wrapText="1"/>
    </xf>
    <xf numFmtId="0" fontId="3" fillId="6" borderId="7" xfId="2" applyFont="1" applyFill="1" applyBorder="1" applyAlignment="1">
      <alignment horizontal="center" vertical="center" wrapText="1"/>
    </xf>
    <xf numFmtId="0" fontId="3" fillId="6" borderId="11" xfId="2" applyFont="1" applyFill="1" applyBorder="1" applyAlignment="1">
      <alignment horizontal="center" vertical="center" wrapText="1"/>
    </xf>
    <xf numFmtId="0" fontId="15" fillId="30" borderId="6" xfId="2" applyFont="1" applyFill="1" applyBorder="1" applyAlignment="1">
      <alignment horizontal="center" vertical="center" wrapText="1"/>
    </xf>
    <xf numFmtId="0" fontId="15" fillId="30" borderId="7" xfId="2" applyFont="1" applyFill="1" applyBorder="1" applyAlignment="1">
      <alignment horizontal="center" vertical="center" wrapText="1"/>
    </xf>
    <xf numFmtId="0" fontId="15" fillId="30" borderId="11" xfId="2" applyFont="1" applyFill="1" applyBorder="1" applyAlignment="1">
      <alignment horizontal="center" vertical="center" wrapText="1"/>
    </xf>
    <xf numFmtId="0" fontId="3" fillId="16" borderId="6" xfId="2" applyFont="1" applyFill="1" applyBorder="1" applyAlignment="1">
      <alignment horizontal="center" vertical="center" wrapText="1"/>
    </xf>
    <xf numFmtId="0" fontId="3" fillId="16" borderId="7" xfId="2" applyFont="1" applyFill="1" applyBorder="1" applyAlignment="1">
      <alignment horizontal="center" vertical="center" wrapText="1"/>
    </xf>
    <xf numFmtId="0" fontId="3" fillId="16" borderId="11" xfId="2" applyFont="1" applyFill="1" applyBorder="1" applyAlignment="1">
      <alignment horizontal="center" vertical="center" wrapText="1"/>
    </xf>
    <xf numFmtId="0" fontId="6" fillId="32" borderId="6" xfId="2" applyFont="1" applyFill="1" applyBorder="1" applyAlignment="1">
      <alignment horizontal="left" wrapText="1"/>
    </xf>
    <xf numFmtId="0" fontId="6" fillId="32" borderId="11" xfId="2" applyFont="1" applyFill="1" applyBorder="1" applyAlignment="1">
      <alignment horizontal="left" wrapText="1"/>
    </xf>
    <xf numFmtId="0" fontId="6" fillId="32" borderId="7" xfId="2" applyFont="1" applyFill="1" applyBorder="1" applyAlignment="1">
      <alignment horizontal="left" wrapText="1"/>
    </xf>
    <xf numFmtId="0" fontId="15" fillId="31" borderId="6" xfId="2" applyFont="1" applyFill="1" applyBorder="1" applyAlignment="1">
      <alignment horizontal="center" vertical="center"/>
    </xf>
    <xf numFmtId="0" fontId="15" fillId="31" borderId="7" xfId="2" applyFont="1" applyFill="1" applyBorder="1" applyAlignment="1">
      <alignment horizontal="center" vertical="center"/>
    </xf>
    <xf numFmtId="0" fontId="15" fillId="31" borderId="11" xfId="2" applyFont="1" applyFill="1" applyBorder="1" applyAlignment="1">
      <alignment horizontal="center" vertical="center"/>
    </xf>
    <xf numFmtId="0" fontId="6" fillId="6" borderId="8" xfId="2" applyFont="1" applyFill="1" applyBorder="1" applyAlignment="1">
      <alignment horizontal="center" vertical="center" wrapText="1"/>
    </xf>
    <xf numFmtId="0" fontId="6" fillId="6" borderId="10" xfId="2" applyFont="1" applyFill="1" applyBorder="1" applyAlignment="1">
      <alignment horizontal="center" vertical="center" wrapText="1"/>
    </xf>
    <xf numFmtId="0" fontId="6" fillId="9" borderId="8" xfId="2" applyFont="1" applyFill="1" applyBorder="1" applyAlignment="1">
      <alignment horizontal="center" vertical="center" wrapText="1"/>
    </xf>
    <xf numFmtId="0" fontId="6" fillId="9" borderId="10" xfId="2" applyFont="1" applyFill="1" applyBorder="1" applyAlignment="1">
      <alignment horizontal="center" vertical="center" wrapText="1"/>
    </xf>
    <xf numFmtId="0" fontId="15" fillId="27" borderId="6" xfId="2" applyFont="1" applyFill="1" applyBorder="1" applyAlignment="1">
      <alignment horizontal="center" vertical="center"/>
    </xf>
    <xf numFmtId="0" fontId="15" fillId="27" borderId="7" xfId="2" applyFont="1" applyFill="1" applyBorder="1" applyAlignment="1">
      <alignment horizontal="center" vertical="center"/>
    </xf>
    <xf numFmtId="0" fontId="6" fillId="6" borderId="16" xfId="2" applyFont="1" applyFill="1" applyBorder="1" applyAlignment="1">
      <alignment horizontal="center" vertical="center" wrapText="1"/>
    </xf>
    <xf numFmtId="0" fontId="6" fillId="9" borderId="8" xfId="2" applyFont="1" applyFill="1" applyBorder="1" applyAlignment="1">
      <alignment horizontal="center" vertical="top" wrapText="1"/>
    </xf>
    <xf numFmtId="0" fontId="6" fillId="9" borderId="10" xfId="2" applyFont="1" applyFill="1" applyBorder="1" applyAlignment="1">
      <alignment horizontal="center" vertical="top" wrapText="1"/>
    </xf>
    <xf numFmtId="0" fontId="19" fillId="23" borderId="31" xfId="0" applyFont="1" applyFill="1" applyBorder="1" applyAlignment="1">
      <alignment horizontal="center" vertical="center"/>
    </xf>
    <xf numFmtId="0" fontId="19" fillId="23" borderId="13" xfId="0" applyFont="1" applyFill="1" applyBorder="1" applyAlignment="1">
      <alignment horizontal="center" vertical="center"/>
    </xf>
    <xf numFmtId="0" fontId="19" fillId="23" borderId="32" xfId="0" applyFont="1" applyFill="1" applyBorder="1" applyAlignment="1">
      <alignment horizontal="center" vertical="center"/>
    </xf>
    <xf numFmtId="0" fontId="19" fillId="23" borderId="33" xfId="0" applyFont="1" applyFill="1" applyBorder="1" applyAlignment="1">
      <alignment horizontal="center" vertical="center"/>
    </xf>
    <xf numFmtId="0" fontId="19" fillId="23" borderId="0" xfId="0" applyFont="1" applyFill="1" applyBorder="1" applyAlignment="1">
      <alignment horizontal="center" vertical="center"/>
    </xf>
    <xf numFmtId="0" fontId="19" fillId="23" borderId="14" xfId="0" applyFont="1" applyFill="1" applyBorder="1" applyAlignment="1">
      <alignment horizontal="center" vertical="center"/>
    </xf>
    <xf numFmtId="0" fontId="19" fillId="23" borderId="9" xfId="0" applyFont="1" applyFill="1" applyBorder="1" applyAlignment="1">
      <alignment horizontal="center" vertical="center"/>
    </xf>
    <xf numFmtId="0" fontId="19" fillId="23" borderId="12" xfId="0" applyFont="1" applyFill="1" applyBorder="1" applyAlignment="1">
      <alignment horizontal="center" vertical="center"/>
    </xf>
    <xf numFmtId="0" fontId="19" fillId="23" borderId="15" xfId="0" applyFont="1" applyFill="1" applyBorder="1" applyAlignment="1">
      <alignment horizontal="center" vertical="center"/>
    </xf>
    <xf numFmtId="1" fontId="19" fillId="23" borderId="29" xfId="0" applyNumberFormat="1" applyFont="1" applyFill="1" applyBorder="1" applyAlignment="1">
      <alignment horizontal="center" vertical="center"/>
    </xf>
    <xf numFmtId="0" fontId="19" fillId="23" borderId="30" xfId="0" applyFont="1" applyFill="1" applyBorder="1" applyAlignment="1">
      <alignment horizontal="center" vertical="center"/>
    </xf>
  </cellXfs>
  <cellStyles count="4">
    <cellStyle name="Moeda 2" xfId="3"/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2</xdr:row>
      <xdr:rowOff>111580</xdr:rowOff>
    </xdr:from>
    <xdr:to>
      <xdr:col>2</xdr:col>
      <xdr:colOff>44904</xdr:colOff>
      <xdr:row>2</xdr:row>
      <xdr:rowOff>606880</xdr:rowOff>
    </xdr:to>
    <xdr:pic>
      <xdr:nvPicPr>
        <xdr:cNvPr id="2" name="image2.png" descr="logo pmf saude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429" y="149680"/>
          <a:ext cx="2571750" cy="4953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5</xdr:col>
      <xdr:colOff>333375</xdr:colOff>
      <xdr:row>12</xdr:row>
      <xdr:rowOff>171450</xdr:rowOff>
    </xdr:from>
    <xdr:to>
      <xdr:col>11</xdr:col>
      <xdr:colOff>2533650</xdr:colOff>
      <xdr:row>25</xdr:row>
      <xdr:rowOff>171450</xdr:rowOff>
    </xdr:to>
    <xdr:pic>
      <xdr:nvPicPr>
        <xdr:cNvPr id="512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24450" y="3762375"/>
          <a:ext cx="6010275" cy="318135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99571</xdr:colOff>
      <xdr:row>16</xdr:row>
      <xdr:rowOff>264468</xdr:rowOff>
    </xdr:from>
    <xdr:to>
      <xdr:col>11</xdr:col>
      <xdr:colOff>1470545</xdr:colOff>
      <xdr:row>17</xdr:row>
      <xdr:rowOff>16201</xdr:rowOff>
    </xdr:to>
    <xdr:sp macro="" textlink="">
      <xdr:nvSpPr>
        <xdr:cNvPr id="20" name="Seta para a direita 19"/>
        <xdr:cNvSpPr/>
      </xdr:nvSpPr>
      <xdr:spPr>
        <a:xfrm rot="897550">
          <a:off x="8110096" y="4626918"/>
          <a:ext cx="1961524" cy="447058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11</xdr:col>
      <xdr:colOff>2581275</xdr:colOff>
      <xdr:row>34</xdr:row>
      <xdr:rowOff>485775</xdr:rowOff>
    </xdr:from>
    <xdr:to>
      <xdr:col>11</xdr:col>
      <xdr:colOff>3305175</xdr:colOff>
      <xdr:row>37</xdr:row>
      <xdr:rowOff>171450</xdr:rowOff>
    </xdr:to>
    <xdr:sp macro="" textlink="">
      <xdr:nvSpPr>
        <xdr:cNvPr id="22" name="Chave direita 21"/>
        <xdr:cNvSpPr/>
      </xdr:nvSpPr>
      <xdr:spPr>
        <a:xfrm>
          <a:off x="11182350" y="8982075"/>
          <a:ext cx="723900" cy="1695450"/>
        </a:xfrm>
        <a:prstGeom prst="rightBrace">
          <a:avLst/>
        </a:prstGeom>
        <a:noFill/>
        <a:ln w="28575" cmpd="sng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11</xdr:col>
      <xdr:colOff>2771775</xdr:colOff>
      <xdr:row>42</xdr:row>
      <xdr:rowOff>114300</xdr:rowOff>
    </xdr:from>
    <xdr:to>
      <xdr:col>11</xdr:col>
      <xdr:colOff>3438525</xdr:colOff>
      <xdr:row>57</xdr:row>
      <xdr:rowOff>95250</xdr:rowOff>
    </xdr:to>
    <xdr:sp macro="" textlink="">
      <xdr:nvSpPr>
        <xdr:cNvPr id="24" name="Chave direita 23"/>
        <xdr:cNvSpPr/>
      </xdr:nvSpPr>
      <xdr:spPr>
        <a:xfrm>
          <a:off x="11372850" y="11582400"/>
          <a:ext cx="666750" cy="4324350"/>
        </a:xfrm>
        <a:prstGeom prst="rightBrace">
          <a:avLst/>
        </a:prstGeom>
        <a:noFill/>
        <a:ln w="28575" cmpd="sng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5</xdr:col>
      <xdr:colOff>266701</xdr:colOff>
      <xdr:row>8</xdr:row>
      <xdr:rowOff>0</xdr:rowOff>
    </xdr:from>
    <xdr:to>
      <xdr:col>11</xdr:col>
      <xdr:colOff>2686050</xdr:colOff>
      <xdr:row>10</xdr:row>
      <xdr:rowOff>19050</xdr:rowOff>
    </xdr:to>
    <xdr:pic>
      <xdr:nvPicPr>
        <xdr:cNvPr id="61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57776" y="2676525"/>
          <a:ext cx="6229349" cy="552450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539280</xdr:colOff>
      <xdr:row>4</xdr:row>
      <xdr:rowOff>154835</xdr:rowOff>
    </xdr:from>
    <xdr:to>
      <xdr:col>6</xdr:col>
      <xdr:colOff>645166</xdr:colOff>
      <xdr:row>7</xdr:row>
      <xdr:rowOff>92673</xdr:rowOff>
    </xdr:to>
    <xdr:sp macro="" textlink="">
      <xdr:nvSpPr>
        <xdr:cNvPr id="12" name="Seta para a direita 11"/>
        <xdr:cNvSpPr/>
      </xdr:nvSpPr>
      <xdr:spPr>
        <a:xfrm rot="1737295">
          <a:off x="3711105" y="2059835"/>
          <a:ext cx="2315686" cy="509338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5</xdr:col>
      <xdr:colOff>438150</xdr:colOff>
      <xdr:row>41</xdr:row>
      <xdr:rowOff>171450</xdr:rowOff>
    </xdr:from>
    <xdr:to>
      <xdr:col>11</xdr:col>
      <xdr:colOff>2698750</xdr:colOff>
      <xdr:row>57</xdr:row>
      <xdr:rowOff>180975</xdr:rowOff>
    </xdr:to>
    <xdr:pic>
      <xdr:nvPicPr>
        <xdr:cNvPr id="614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229225" y="12773025"/>
          <a:ext cx="6070600" cy="45529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419100</xdr:colOff>
      <xdr:row>29</xdr:row>
      <xdr:rowOff>85725</xdr:rowOff>
    </xdr:from>
    <xdr:to>
      <xdr:col>11</xdr:col>
      <xdr:colOff>2619375</xdr:colOff>
      <xdr:row>38</xdr:row>
      <xdr:rowOff>104775</xdr:rowOff>
    </xdr:to>
    <xdr:pic>
      <xdr:nvPicPr>
        <xdr:cNvPr id="1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10175" y="7620000"/>
          <a:ext cx="6010275" cy="3181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2"/>
  <sheetViews>
    <sheetView topLeftCell="A40" workbookViewId="0">
      <selection activeCell="O41" sqref="O41"/>
    </sheetView>
  </sheetViews>
  <sheetFormatPr defaultColWidth="8.85546875" defaultRowHeight="15"/>
  <cols>
    <col min="1" max="1" width="18.85546875" customWidth="1"/>
    <col min="2" max="2" width="19.85546875" customWidth="1"/>
    <col min="5" max="5" width="15.42578125" customWidth="1"/>
    <col min="7" max="7" width="12.85546875" customWidth="1"/>
    <col min="12" max="12" width="71.7109375" customWidth="1"/>
  </cols>
  <sheetData>
    <row r="2" spans="1:15" ht="15.75" thickBot="1"/>
    <row r="3" spans="1:15" ht="104.25" customHeight="1" thickBot="1">
      <c r="A3" s="197" t="s">
        <v>177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9"/>
    </row>
    <row r="8" spans="1:15" ht="15.75" thickBot="1"/>
    <row r="9" spans="1:15" ht="27" customHeight="1" thickBot="1">
      <c r="A9" s="148" t="s">
        <v>169</v>
      </c>
      <c r="B9" s="200" t="s">
        <v>178</v>
      </c>
      <c r="C9" s="201"/>
      <c r="D9" s="201"/>
      <c r="E9" s="202"/>
      <c r="F9" s="149"/>
      <c r="G9" s="149"/>
      <c r="H9" s="149"/>
      <c r="I9" s="149"/>
      <c r="J9" s="149"/>
      <c r="K9" s="149"/>
      <c r="L9" s="150"/>
      <c r="M9" s="150"/>
      <c r="N9" s="150"/>
      <c r="O9" s="150"/>
    </row>
    <row r="10" spans="1:15">
      <c r="A10" s="151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50"/>
      <c r="M10" s="150"/>
      <c r="N10" s="150"/>
      <c r="O10" s="150"/>
    </row>
    <row r="11" spans="1:15">
      <c r="A11" s="151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50"/>
      <c r="M11" s="150"/>
      <c r="N11" s="150"/>
      <c r="O11" s="150"/>
    </row>
    <row r="12" spans="1:15">
      <c r="A12" s="151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50"/>
      <c r="M12" s="150"/>
      <c r="N12" s="150"/>
      <c r="O12" s="150"/>
    </row>
    <row r="13" spans="1:15">
      <c r="A13" s="151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50"/>
      <c r="M13" s="150"/>
      <c r="N13" s="150"/>
      <c r="O13" s="150"/>
    </row>
    <row r="14" spans="1:15">
      <c r="A14" s="151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50"/>
      <c r="M14" s="150"/>
      <c r="N14" s="150"/>
      <c r="O14" s="150"/>
    </row>
    <row r="15" spans="1:15">
      <c r="A15" s="151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50"/>
      <c r="M15" s="150"/>
      <c r="N15" s="150"/>
      <c r="O15" s="150"/>
    </row>
    <row r="16" spans="1:15" ht="15.75" thickBot="1">
      <c r="A16" s="151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50"/>
      <c r="M16" s="150"/>
      <c r="N16" s="150"/>
      <c r="O16" s="150"/>
    </row>
    <row r="17" spans="1:15" ht="54.75" customHeight="1" thickBot="1">
      <c r="A17" s="148" t="s">
        <v>170</v>
      </c>
      <c r="B17" s="200" t="s">
        <v>179</v>
      </c>
      <c r="C17" s="201"/>
      <c r="D17" s="201"/>
      <c r="E17" s="202"/>
      <c r="F17" s="149"/>
      <c r="G17" s="149"/>
      <c r="H17" s="149"/>
      <c r="I17" s="149"/>
      <c r="J17" s="149"/>
      <c r="K17" s="149"/>
      <c r="L17" s="150"/>
      <c r="M17" s="150"/>
      <c r="N17" s="150"/>
      <c r="O17" s="150"/>
    </row>
    <row r="18" spans="1:15" ht="30">
      <c r="A18" s="149"/>
      <c r="B18" s="152" t="s">
        <v>172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50"/>
      <c r="M18" s="150"/>
      <c r="N18" s="150"/>
      <c r="O18" s="150"/>
    </row>
    <row r="19" spans="1:15">
      <c r="A19" s="149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50"/>
      <c r="M19" s="150"/>
      <c r="N19" s="150"/>
      <c r="O19" s="150"/>
    </row>
    <row r="20" spans="1:15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50"/>
      <c r="M20" s="150"/>
      <c r="N20" s="150"/>
      <c r="O20" s="150"/>
    </row>
    <row r="21" spans="1:15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50"/>
      <c r="M21" s="150"/>
      <c r="N21" s="150"/>
      <c r="O21" s="150"/>
    </row>
    <row r="22" spans="1:15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50"/>
      <c r="M22" s="150"/>
      <c r="N22" s="150"/>
      <c r="O22" s="150"/>
    </row>
    <row r="23" spans="1:15">
      <c r="A23" s="149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50"/>
      <c r="M23" s="150"/>
      <c r="N23" s="150"/>
      <c r="O23" s="150"/>
    </row>
    <row r="24" spans="1:15">
      <c r="A24" s="149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50"/>
      <c r="M24" s="150"/>
      <c r="N24" s="150"/>
      <c r="O24" s="150"/>
    </row>
    <row r="25" spans="1:15">
      <c r="A25" s="149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50"/>
      <c r="M25" s="150"/>
      <c r="N25" s="150"/>
      <c r="O25" s="150"/>
    </row>
    <row r="26" spans="1:15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50"/>
      <c r="M26" s="150"/>
      <c r="N26" s="150"/>
      <c r="O26" s="150"/>
    </row>
    <row r="27" spans="1:15">
      <c r="A27" s="149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50"/>
      <c r="M27" s="150"/>
      <c r="N27" s="150"/>
      <c r="O27" s="150"/>
    </row>
    <row r="28" spans="1:15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50"/>
      <c r="M28" s="150"/>
      <c r="N28" s="150"/>
      <c r="O28" s="150"/>
    </row>
    <row r="29" spans="1:15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50"/>
      <c r="M29" s="150"/>
      <c r="N29" s="150"/>
      <c r="O29" s="150"/>
    </row>
    <row r="30" spans="1:15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50"/>
      <c r="M30" s="150"/>
      <c r="N30" s="150"/>
      <c r="O30" s="150"/>
    </row>
    <row r="31" spans="1:15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50"/>
      <c r="M31" s="150"/>
      <c r="N31" s="150"/>
      <c r="O31" s="150"/>
    </row>
    <row r="32" spans="1:15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50"/>
      <c r="M32" s="150"/>
      <c r="N32" s="150"/>
      <c r="O32" s="150"/>
    </row>
    <row r="33" spans="1:17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50"/>
      <c r="M33" s="150"/>
      <c r="N33" s="150"/>
      <c r="O33" s="150"/>
    </row>
    <row r="34" spans="1:17" ht="15.75" thickBot="1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50"/>
      <c r="M34" s="150"/>
      <c r="N34" s="150"/>
      <c r="O34" s="150"/>
    </row>
    <row r="35" spans="1:17" ht="102.75" customHeight="1" thickBot="1">
      <c r="A35" s="148" t="s">
        <v>171</v>
      </c>
      <c r="B35" s="191" t="s">
        <v>180</v>
      </c>
      <c r="C35" s="192"/>
      <c r="D35" s="192"/>
      <c r="E35" s="193"/>
      <c r="F35" s="149"/>
      <c r="G35" s="149"/>
      <c r="H35" s="149"/>
      <c r="I35" s="149"/>
      <c r="J35" s="149"/>
      <c r="K35" s="149"/>
      <c r="L35" s="150"/>
      <c r="M35" s="150"/>
      <c r="N35" s="150"/>
      <c r="O35" s="150"/>
    </row>
    <row r="36" spans="1:17" ht="40.5" customHeight="1">
      <c r="A36" s="149"/>
      <c r="C36" s="149"/>
      <c r="D36" s="149"/>
      <c r="E36" s="149"/>
      <c r="F36" s="149"/>
      <c r="G36" s="149"/>
      <c r="H36" s="149"/>
      <c r="I36" s="149"/>
      <c r="J36" s="149"/>
      <c r="K36" s="149"/>
      <c r="L36" s="150"/>
      <c r="M36" s="150"/>
      <c r="N36" s="150"/>
      <c r="O36" s="150"/>
    </row>
    <row r="37" spans="1:17">
      <c r="A37" s="149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50"/>
      <c r="M37" s="150"/>
      <c r="N37" s="150"/>
      <c r="O37" s="150"/>
    </row>
    <row r="38" spans="1:17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50"/>
      <c r="M38" s="150"/>
      <c r="N38" s="150"/>
      <c r="O38" s="150"/>
    </row>
    <row r="39" spans="1:17">
      <c r="A39" s="149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50"/>
      <c r="M39" s="150"/>
      <c r="N39" s="150"/>
      <c r="O39" s="150"/>
    </row>
    <row r="40" spans="1:17">
      <c r="A40" s="149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50"/>
      <c r="M40" s="150"/>
      <c r="N40" s="150"/>
      <c r="O40" s="150"/>
      <c r="Q40" s="153" t="s">
        <v>173</v>
      </c>
    </row>
    <row r="41" spans="1:17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50"/>
      <c r="M41" s="150"/>
      <c r="N41" s="150"/>
      <c r="O41" s="150"/>
    </row>
    <row r="42" spans="1:17" ht="15.75" thickBot="1">
      <c r="A42" s="149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50"/>
      <c r="M42" s="150"/>
      <c r="N42" s="150"/>
      <c r="O42" s="150"/>
    </row>
    <row r="43" spans="1:17" ht="63.75" customHeight="1" thickBot="1">
      <c r="A43" s="154" t="s">
        <v>174</v>
      </c>
      <c r="B43" s="191" t="s">
        <v>181</v>
      </c>
      <c r="C43" s="192"/>
      <c r="D43" s="192"/>
      <c r="E43" s="193"/>
      <c r="F43" s="149"/>
      <c r="G43" s="149"/>
      <c r="H43" s="149"/>
      <c r="J43" s="149"/>
      <c r="K43" s="149"/>
      <c r="L43" s="150"/>
      <c r="M43" s="150"/>
      <c r="N43" s="150"/>
      <c r="O43" s="150"/>
    </row>
    <row r="44" spans="1:17" ht="18">
      <c r="A44" s="149"/>
      <c r="B44" s="155"/>
      <c r="C44" s="155"/>
      <c r="D44" s="155"/>
      <c r="E44" s="155"/>
      <c r="F44" s="149"/>
      <c r="G44" s="149"/>
      <c r="H44" s="149"/>
      <c r="I44" s="149"/>
      <c r="J44" s="149"/>
      <c r="K44" s="149"/>
      <c r="L44" s="150"/>
      <c r="M44" s="150"/>
      <c r="N44" s="150"/>
      <c r="O44" s="150"/>
    </row>
    <row r="45" spans="1:17" ht="18">
      <c r="A45" s="149"/>
      <c r="B45" s="155"/>
      <c r="C45" s="155"/>
      <c r="D45" s="155"/>
      <c r="E45" s="155"/>
      <c r="F45" s="149"/>
      <c r="G45" s="149"/>
      <c r="H45" s="149"/>
      <c r="I45" s="149"/>
      <c r="J45" s="149"/>
      <c r="K45" s="149"/>
      <c r="L45" s="150"/>
      <c r="M45" s="150"/>
      <c r="N45" s="150"/>
      <c r="O45" s="150"/>
    </row>
    <row r="46" spans="1:17" ht="18">
      <c r="A46" s="149"/>
      <c r="B46" s="155"/>
      <c r="C46" s="155"/>
      <c r="D46" s="155"/>
      <c r="E46" s="155"/>
      <c r="F46" s="149"/>
      <c r="G46" s="149"/>
      <c r="H46" s="149"/>
      <c r="I46" s="149"/>
      <c r="J46" s="149"/>
      <c r="K46" s="149"/>
      <c r="L46" s="150"/>
      <c r="M46" s="150"/>
      <c r="N46" s="150"/>
      <c r="O46" s="150"/>
    </row>
    <row r="47" spans="1:17" ht="18">
      <c r="A47" s="149"/>
      <c r="B47" s="155"/>
      <c r="C47" s="155"/>
      <c r="D47" s="155"/>
      <c r="E47" s="155"/>
      <c r="F47" s="149"/>
      <c r="G47" s="149"/>
      <c r="H47" s="149"/>
      <c r="I47" s="149"/>
      <c r="J47" s="149"/>
      <c r="K47" s="149"/>
      <c r="L47" s="150"/>
      <c r="M47" s="150"/>
      <c r="N47" s="150"/>
      <c r="O47" s="150"/>
    </row>
    <row r="48" spans="1:17" ht="18">
      <c r="A48" s="149"/>
      <c r="B48" s="155"/>
      <c r="C48" s="155"/>
      <c r="D48" s="155"/>
      <c r="E48" s="155"/>
      <c r="F48" s="149"/>
      <c r="G48" s="149"/>
      <c r="H48" s="149"/>
      <c r="I48" s="149"/>
      <c r="J48" s="149"/>
      <c r="K48" s="149"/>
      <c r="L48" s="150"/>
      <c r="M48" s="150"/>
      <c r="N48" s="150"/>
      <c r="O48" s="150"/>
    </row>
    <row r="49" spans="1:15">
      <c r="A49" s="149"/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50"/>
      <c r="M49" s="150"/>
      <c r="N49" s="150"/>
      <c r="O49" s="150"/>
    </row>
    <row r="50" spans="1:15" ht="15.75" thickBot="1">
      <c r="A50" s="1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50"/>
      <c r="M50" s="150"/>
      <c r="N50" s="150"/>
      <c r="O50" s="150"/>
    </row>
    <row r="51" spans="1:15" ht="67.5" customHeight="1" thickBot="1">
      <c r="A51" s="154" t="s">
        <v>175</v>
      </c>
      <c r="B51" s="194" t="s">
        <v>176</v>
      </c>
      <c r="C51" s="195"/>
      <c r="D51" s="195"/>
      <c r="E51" s="196"/>
      <c r="F51" s="149"/>
      <c r="G51" s="149"/>
      <c r="H51" s="149"/>
      <c r="I51" s="149"/>
      <c r="J51" s="149"/>
      <c r="K51" s="149"/>
      <c r="L51" s="150"/>
      <c r="M51" s="150"/>
      <c r="N51" s="150"/>
      <c r="O51" s="150"/>
    </row>
    <row r="52" spans="1:15">
      <c r="A52" s="149"/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50"/>
      <c r="M52" s="150"/>
      <c r="N52" s="150"/>
      <c r="O52" s="150"/>
    </row>
    <row r="53" spans="1:15">
      <c r="A53" s="149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50"/>
      <c r="M53" s="150"/>
      <c r="N53" s="150"/>
      <c r="O53" s="150"/>
    </row>
    <row r="54" spans="1:15">
      <c r="A54" s="149"/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50"/>
      <c r="M54" s="150"/>
      <c r="N54" s="150"/>
      <c r="O54" s="150"/>
    </row>
    <row r="55" spans="1:15">
      <c r="A55" s="149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50"/>
      <c r="M55" s="150"/>
      <c r="N55" s="150"/>
      <c r="O55" s="150"/>
    </row>
    <row r="56" spans="1:15">
      <c r="A56" s="149"/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50"/>
      <c r="M56" s="150"/>
      <c r="N56" s="150"/>
      <c r="O56" s="150"/>
    </row>
    <row r="57" spans="1:15">
      <c r="A57" s="149"/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50"/>
      <c r="M57" s="150"/>
      <c r="N57" s="150"/>
      <c r="O57" s="150"/>
    </row>
    <row r="58" spans="1:15">
      <c r="A58" s="149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50"/>
      <c r="M58" s="150"/>
      <c r="N58" s="150"/>
      <c r="O58" s="150"/>
    </row>
    <row r="59" spans="1:15">
      <c r="A59" s="1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50"/>
      <c r="M59" s="150"/>
      <c r="N59" s="150"/>
      <c r="O59" s="150"/>
    </row>
    <row r="60" spans="1:15">
      <c r="A60" s="149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50"/>
      <c r="M60" s="150"/>
      <c r="N60" s="150"/>
      <c r="O60" s="150"/>
    </row>
    <row r="61" spans="1:15">
      <c r="A61" s="1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50"/>
      <c r="M61" s="150"/>
      <c r="N61" s="150"/>
      <c r="O61" s="150"/>
    </row>
    <row r="62" spans="1:15">
      <c r="A62" s="149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50"/>
      <c r="M62" s="150"/>
      <c r="N62" s="150"/>
      <c r="O62" s="150"/>
    </row>
  </sheetData>
  <mergeCells count="6">
    <mergeCell ref="B43:E43"/>
    <mergeCell ref="B51:E51"/>
    <mergeCell ref="A3:L3"/>
    <mergeCell ref="B9:E9"/>
    <mergeCell ref="B17:E17"/>
    <mergeCell ref="B35:E35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70" zoomScaleNormal="70" workbookViewId="0">
      <selection activeCell="C3" sqref="C3"/>
    </sheetView>
  </sheetViews>
  <sheetFormatPr defaultColWidth="8.85546875" defaultRowHeight="15"/>
  <cols>
    <col min="1" max="1" width="78.28515625" customWidth="1"/>
    <col min="2" max="2" width="21.42578125" customWidth="1"/>
    <col min="3" max="3" width="30.28515625" customWidth="1"/>
    <col min="4" max="5" width="31.28515625" bestFit="1" customWidth="1"/>
    <col min="6" max="6" width="27.7109375" hidden="1" customWidth="1"/>
    <col min="12" max="12" width="0" hidden="1" customWidth="1"/>
  </cols>
  <sheetData>
    <row r="1" spans="1:12" ht="72" customHeight="1" thickBot="1">
      <c r="A1" s="203" t="s">
        <v>86</v>
      </c>
      <c r="B1" s="204"/>
      <c r="C1" s="205"/>
      <c r="D1" s="2"/>
      <c r="E1" s="2"/>
      <c r="F1" s="2"/>
    </row>
    <row r="2" spans="1:12" ht="71.25" customHeight="1">
      <c r="A2" s="7" t="s">
        <v>112</v>
      </c>
      <c r="B2" s="8" t="s">
        <v>81</v>
      </c>
      <c r="C2" s="8" t="s">
        <v>82</v>
      </c>
      <c r="D2" s="3"/>
      <c r="E2" s="2"/>
      <c r="F2" s="2"/>
    </row>
    <row r="3" spans="1:12" ht="26.25" customHeight="1">
      <c r="A3" s="156" t="s">
        <v>111</v>
      </c>
      <c r="B3" s="157"/>
      <c r="C3" s="158"/>
      <c r="D3" s="10"/>
      <c r="E3" s="10"/>
      <c r="F3" s="3"/>
      <c r="L3">
        <v>200</v>
      </c>
    </row>
    <row r="4" spans="1:12" ht="26.25" customHeight="1">
      <c r="A4" s="156" t="s">
        <v>113</v>
      </c>
      <c r="B4" s="157"/>
      <c r="C4" s="158">
        <f>C3*30%</f>
        <v>0</v>
      </c>
      <c r="D4" s="10"/>
      <c r="E4" s="10"/>
      <c r="F4" s="3"/>
      <c r="L4">
        <v>600</v>
      </c>
    </row>
    <row r="5" spans="1:12" ht="26.25" customHeight="1">
      <c r="A5" s="156" t="s">
        <v>114</v>
      </c>
      <c r="B5" s="157"/>
      <c r="C5" s="158">
        <f>C3*30%</f>
        <v>0</v>
      </c>
      <c r="D5" s="10"/>
      <c r="E5" s="10"/>
      <c r="F5" s="3"/>
      <c r="L5">
        <v>60</v>
      </c>
    </row>
    <row r="6" spans="1:12" ht="26.25" customHeight="1">
      <c r="A6" s="163" t="s">
        <v>118</v>
      </c>
      <c r="B6" s="136"/>
      <c r="C6" s="164">
        <f>C3+C4+C5</f>
        <v>0</v>
      </c>
      <c r="D6" s="10"/>
      <c r="E6" s="10"/>
      <c r="F6" s="3"/>
      <c r="L6">
        <v>320</v>
      </c>
    </row>
    <row r="7" spans="1:12" ht="24" customHeight="1">
      <c r="A7" s="167" t="s">
        <v>182</v>
      </c>
      <c r="B7" s="168"/>
      <c r="C7" s="169">
        <f>'Exames Obrigatórios'!D11</f>
        <v>0</v>
      </c>
      <c r="D7" s="10"/>
      <c r="E7" s="10"/>
      <c r="F7" s="3"/>
      <c r="L7">
        <v>60</v>
      </c>
    </row>
    <row r="8" spans="1:12" ht="24" customHeight="1">
      <c r="A8" s="161" t="s">
        <v>183</v>
      </c>
      <c r="B8" s="165"/>
      <c r="C8" s="166">
        <f>'Exames Optativos'!D8</f>
        <v>0</v>
      </c>
      <c r="D8" s="10"/>
      <c r="E8" s="10"/>
      <c r="F8" s="3"/>
    </row>
    <row r="9" spans="1:12" ht="24" customHeight="1">
      <c r="A9" s="184" t="s">
        <v>185</v>
      </c>
      <c r="B9" s="93"/>
      <c r="C9" s="94">
        <f>SUM(C7+C8)</f>
        <v>0</v>
      </c>
      <c r="D9" s="10"/>
      <c r="E9" s="10"/>
      <c r="F9" s="3"/>
    </row>
    <row r="10" spans="1:12" ht="22.5" customHeight="1">
      <c r="A10" s="134" t="s">
        <v>186</v>
      </c>
      <c r="B10" s="86"/>
      <c r="C10" s="87">
        <f>(C3*15%)</f>
        <v>0</v>
      </c>
      <c r="D10" s="2"/>
      <c r="E10" s="2"/>
      <c r="F10" s="3"/>
      <c r="L10">
        <v>30</v>
      </c>
    </row>
    <row r="11" spans="1:12" ht="24.75" customHeight="1">
      <c r="A11" s="134" t="s">
        <v>187</v>
      </c>
      <c r="B11" s="86"/>
      <c r="C11" s="87">
        <f>C3*15%</f>
        <v>0</v>
      </c>
      <c r="D11" s="10"/>
      <c r="E11" s="10"/>
      <c r="F11" s="3"/>
      <c r="L11">
        <v>30</v>
      </c>
    </row>
    <row r="12" spans="1:12" ht="27" customHeight="1" thickBot="1">
      <c r="A12" s="135" t="s">
        <v>120</v>
      </c>
      <c r="B12" s="136"/>
      <c r="C12" s="137">
        <f>C10+C11</f>
        <v>0</v>
      </c>
      <c r="D12" s="10"/>
      <c r="E12" s="10"/>
      <c r="F12" s="3"/>
      <c r="L12">
        <v>60</v>
      </c>
    </row>
    <row r="13" spans="1:12" ht="24" thickBot="1">
      <c r="A13" s="185" t="s">
        <v>164</v>
      </c>
      <c r="B13" s="186"/>
      <c r="C13" s="187">
        <f>SUM(C6+C9+C12)</f>
        <v>0</v>
      </c>
      <c r="D13" s="3"/>
      <c r="E13" s="2"/>
      <c r="F13" s="2"/>
    </row>
    <row r="14" spans="1:12">
      <c r="A14" s="3"/>
      <c r="B14" s="3"/>
      <c r="C14" s="3"/>
      <c r="D14" s="3"/>
      <c r="E14" s="2"/>
      <c r="F14" s="2"/>
    </row>
    <row r="15" spans="1:12">
      <c r="A15" s="3"/>
      <c r="B15" s="3"/>
      <c r="C15" s="3"/>
      <c r="D15" s="3"/>
      <c r="E15" s="2"/>
      <c r="F15" s="2"/>
    </row>
    <row r="16" spans="1:12">
      <c r="A16" s="3"/>
      <c r="B16" s="3"/>
      <c r="C16" s="3"/>
      <c r="D16" s="3"/>
      <c r="E16" s="2"/>
      <c r="F16" s="2"/>
    </row>
    <row r="17" spans="1:6" ht="15.75" thickBot="1">
      <c r="A17" s="3"/>
      <c r="B17" s="3"/>
      <c r="C17" s="3"/>
      <c r="D17" s="3"/>
      <c r="E17" s="2"/>
      <c r="F17" s="2"/>
    </row>
    <row r="18" spans="1:6" ht="132.75" customHeight="1" thickBot="1">
      <c r="A18" s="4" t="s">
        <v>83</v>
      </c>
      <c r="B18" s="5" t="s">
        <v>84</v>
      </c>
      <c r="C18" s="6" t="s">
        <v>158</v>
      </c>
      <c r="D18" s="6" t="s">
        <v>167</v>
      </c>
      <c r="E18" s="6" t="s">
        <v>159</v>
      </c>
    </row>
    <row r="19" spans="1:6" ht="24" thickBot="1">
      <c r="A19" s="173" t="s">
        <v>112</v>
      </c>
      <c r="B19" s="174">
        <f>C6</f>
        <v>0</v>
      </c>
      <c r="C19" s="175">
        <f>Consultas!C29</f>
        <v>0</v>
      </c>
      <c r="D19" s="175">
        <f>Consultas!D29</f>
        <v>0</v>
      </c>
      <c r="E19" s="175">
        <f>C19+D19</f>
        <v>0</v>
      </c>
    </row>
    <row r="20" spans="1:6" ht="24" thickBot="1">
      <c r="A20" s="176" t="s">
        <v>182</v>
      </c>
      <c r="B20" s="177">
        <f>C7</f>
        <v>0</v>
      </c>
      <c r="C20" s="178">
        <f>'Exames Obrigatórios'!I11</f>
        <v>0</v>
      </c>
      <c r="D20" s="178">
        <f>'Exames Obrigatórios'!J11</f>
        <v>0</v>
      </c>
      <c r="E20" s="178">
        <f>C20+D20</f>
        <v>0</v>
      </c>
    </row>
    <row r="21" spans="1:6" ht="24" thickBot="1">
      <c r="A21" s="172" t="s">
        <v>183</v>
      </c>
      <c r="B21" s="177">
        <f>C8</f>
        <v>0</v>
      </c>
      <c r="C21" s="178">
        <f>'Exames Optativos'!I8</f>
        <v>0</v>
      </c>
      <c r="D21" s="178">
        <f>'Exames Optativos'!J8</f>
        <v>0</v>
      </c>
      <c r="E21" s="178">
        <f>C21+D21</f>
        <v>0</v>
      </c>
    </row>
    <row r="22" spans="1:6" ht="24" thickBot="1">
      <c r="A22" s="179" t="s">
        <v>121</v>
      </c>
      <c r="B22" s="180">
        <f>C10</f>
        <v>0</v>
      </c>
      <c r="C22" s="182">
        <f>'Cirurgias Obrigatórias'!K16</f>
        <v>0</v>
      </c>
      <c r="D22" s="182">
        <f>'Cirurgias Obrigatórias'!L16</f>
        <v>0</v>
      </c>
      <c r="E22" s="182">
        <f>C22+D22</f>
        <v>0</v>
      </c>
      <c r="F22" s="112">
        <f>E22*2</f>
        <v>0</v>
      </c>
    </row>
    <row r="23" spans="1:6" ht="24" thickBot="1">
      <c r="A23" s="179" t="s">
        <v>128</v>
      </c>
      <c r="B23" s="180">
        <f>C11</f>
        <v>0</v>
      </c>
      <c r="C23" s="182">
        <f>'Cirurgias Optativas'!H21</f>
        <v>0</v>
      </c>
      <c r="D23" s="182">
        <f>'Cirurgias Optativas'!H41</f>
        <v>0</v>
      </c>
      <c r="E23" s="181">
        <f>C23+D23</f>
        <v>0</v>
      </c>
    </row>
    <row r="24" spans="1:6" ht="27" thickBot="1">
      <c r="A24" s="188" t="s">
        <v>85</v>
      </c>
      <c r="B24" s="189">
        <f>SUM(B19:B23)</f>
        <v>0</v>
      </c>
      <c r="C24" s="190">
        <f>SUM(C19:C23)</f>
        <v>0</v>
      </c>
      <c r="D24" s="190">
        <f>SUM(D19:D23)</f>
        <v>0</v>
      </c>
      <c r="E24" s="190">
        <f>SUM(E19:E23)</f>
        <v>0</v>
      </c>
      <c r="F24" s="85"/>
    </row>
    <row r="28" spans="1:6" hidden="1">
      <c r="C28" s="112">
        <f>C24/12</f>
        <v>0</v>
      </c>
      <c r="D28" s="112">
        <f>D24/12</f>
        <v>0</v>
      </c>
      <c r="E28" s="112">
        <f>E24/12</f>
        <v>0</v>
      </c>
    </row>
    <row r="33" spans="5:5">
      <c r="E33" s="1">
        <f>E24*2</f>
        <v>0</v>
      </c>
    </row>
  </sheetData>
  <sheetProtection password="87E1" sheet="1" objects="1" scenarios="1" selectLockedCells="1"/>
  <protectedRanges>
    <protectedRange password="87E1" sqref="C3" name="Intervalo1"/>
  </protectedRanges>
  <mergeCells count="1">
    <mergeCell ref="A1:C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topLeftCell="A7" workbookViewId="0">
      <selection activeCell="A11" sqref="A11"/>
    </sheetView>
  </sheetViews>
  <sheetFormatPr defaultColWidth="8.85546875" defaultRowHeight="15"/>
  <cols>
    <col min="1" max="1" width="46.7109375" customWidth="1"/>
    <col min="2" max="2" width="19.85546875" customWidth="1"/>
    <col min="3" max="3" width="20.42578125" customWidth="1"/>
    <col min="4" max="4" width="19.140625" customWidth="1"/>
    <col min="5" max="5" width="17" customWidth="1"/>
    <col min="6" max="6" width="13.42578125" customWidth="1"/>
    <col min="7" max="7" width="13.85546875" customWidth="1"/>
    <col min="8" max="8" width="13.7109375" customWidth="1"/>
    <col min="9" max="9" width="15.28515625" customWidth="1"/>
  </cols>
  <sheetData>
    <row r="1" spans="1:9" ht="54.75" customHeight="1" thickBot="1">
      <c r="A1" s="206" t="s">
        <v>161</v>
      </c>
      <c r="B1" s="207"/>
      <c r="C1" s="207"/>
      <c r="D1" s="207"/>
      <c r="E1" s="207"/>
      <c r="F1" s="207"/>
      <c r="G1" s="207"/>
      <c r="H1" s="207"/>
      <c r="I1" s="208"/>
    </row>
    <row r="3" spans="1:9" ht="15.75" thickBot="1">
      <c r="A3" s="11"/>
      <c r="B3" s="11"/>
      <c r="C3" s="11"/>
      <c r="D3" s="11"/>
      <c r="E3" s="11"/>
      <c r="F3" s="11"/>
      <c r="G3" s="11"/>
      <c r="H3" s="11"/>
      <c r="I3" s="11"/>
    </row>
    <row r="4" spans="1:9" ht="30" customHeight="1" thickBot="1">
      <c r="A4" s="209" t="s">
        <v>107</v>
      </c>
      <c r="B4" s="210"/>
      <c r="C4" s="210"/>
      <c r="D4" s="210"/>
      <c r="E4" s="210"/>
      <c r="F4" s="210"/>
      <c r="G4" s="210"/>
      <c r="H4" s="210"/>
      <c r="I4" s="211"/>
    </row>
    <row r="5" spans="1:9" ht="60.75" thickBot="1">
      <c r="A5" s="34" t="s">
        <v>0</v>
      </c>
      <c r="B5" s="9" t="s">
        <v>94</v>
      </c>
      <c r="C5" s="21" t="s">
        <v>88</v>
      </c>
      <c r="D5" s="133" t="s">
        <v>155</v>
      </c>
      <c r="E5" s="114" t="s">
        <v>163</v>
      </c>
      <c r="F5" s="84" t="s">
        <v>89</v>
      </c>
      <c r="G5" s="16" t="s">
        <v>95</v>
      </c>
      <c r="H5" s="28" t="s">
        <v>168</v>
      </c>
      <c r="I5" s="28" t="s">
        <v>90</v>
      </c>
    </row>
    <row r="6" spans="1:9" ht="20.25" customHeight="1" thickTop="1" thickBot="1">
      <c r="A6" s="56" t="s">
        <v>97</v>
      </c>
      <c r="B6" s="99" t="s">
        <v>130</v>
      </c>
      <c r="C6" s="40">
        <f>'Oferta Total'!C3</f>
        <v>0</v>
      </c>
      <c r="D6" s="18">
        <v>10</v>
      </c>
      <c r="E6" s="18">
        <v>40</v>
      </c>
      <c r="F6" s="18">
        <f>D6+E6</f>
        <v>50</v>
      </c>
      <c r="G6" s="15">
        <f>D6*C6</f>
        <v>0</v>
      </c>
      <c r="H6" s="15">
        <f>C6*E6</f>
        <v>0</v>
      </c>
      <c r="I6" s="15">
        <f>G6+H6</f>
        <v>0</v>
      </c>
    </row>
    <row r="7" spans="1:9" ht="16.5" thickTop="1" thickBot="1">
      <c r="A7" s="35" t="s">
        <v>91</v>
      </c>
      <c r="B7" s="36"/>
      <c r="C7" s="12"/>
      <c r="D7" s="13"/>
      <c r="E7" s="13"/>
      <c r="F7" s="88"/>
      <c r="G7" s="14"/>
      <c r="H7" s="22"/>
      <c r="I7" s="22"/>
    </row>
    <row r="9" spans="1:9" ht="15.75" thickBot="1">
      <c r="A9" s="37"/>
    </row>
    <row r="10" spans="1:9" ht="29.25" customHeight="1" thickBot="1">
      <c r="A10" s="209" t="s">
        <v>117</v>
      </c>
      <c r="B10" s="210"/>
      <c r="C10" s="210"/>
      <c r="D10" s="210"/>
      <c r="E10" s="210"/>
      <c r="F10" s="210"/>
      <c r="G10" s="210"/>
      <c r="H10" s="210"/>
      <c r="I10" s="211"/>
    </row>
    <row r="11" spans="1:9" ht="60.75" thickBot="1">
      <c r="A11" s="34" t="s">
        <v>0</v>
      </c>
      <c r="B11" s="9" t="s">
        <v>94</v>
      </c>
      <c r="C11" s="21" t="s">
        <v>88</v>
      </c>
      <c r="D11" s="114" t="s">
        <v>155</v>
      </c>
      <c r="E11" s="114" t="s">
        <v>163</v>
      </c>
      <c r="F11" s="84" t="s">
        <v>89</v>
      </c>
      <c r="G11" s="16" t="s">
        <v>95</v>
      </c>
      <c r="H11" s="28" t="s">
        <v>168</v>
      </c>
      <c r="I11" s="28" t="s">
        <v>90</v>
      </c>
    </row>
    <row r="12" spans="1:9" ht="22.5" customHeight="1" thickTop="1" thickBot="1">
      <c r="A12" s="56" t="s">
        <v>100</v>
      </c>
      <c r="B12" s="100" t="s">
        <v>130</v>
      </c>
      <c r="C12" s="40">
        <f>'Oferta Total'!C5</f>
        <v>0</v>
      </c>
      <c r="D12" s="18">
        <v>10</v>
      </c>
      <c r="E12" s="18">
        <v>40</v>
      </c>
      <c r="F12" s="18">
        <f>D12+E12</f>
        <v>50</v>
      </c>
      <c r="G12" s="15">
        <f>D12*C12</f>
        <v>0</v>
      </c>
      <c r="H12" s="15">
        <f>C12*E12</f>
        <v>0</v>
      </c>
      <c r="I12" s="15">
        <f>G12+H12</f>
        <v>0</v>
      </c>
    </row>
    <row r="13" spans="1:9" ht="16.5" thickTop="1" thickBot="1">
      <c r="A13" s="35" t="s">
        <v>91</v>
      </c>
      <c r="B13" s="36"/>
      <c r="C13" s="12"/>
      <c r="D13" s="13"/>
      <c r="E13" s="13"/>
      <c r="F13" s="88"/>
      <c r="G13" s="14"/>
      <c r="H13" s="22"/>
      <c r="I13" s="22"/>
    </row>
    <row r="14" spans="1:9" ht="15.75" thickBot="1">
      <c r="A14" s="37"/>
      <c r="F14" s="89"/>
    </row>
    <row r="15" spans="1:9" ht="15.75" thickBot="1">
      <c r="A15" s="54" t="s">
        <v>99</v>
      </c>
      <c r="B15" s="55"/>
      <c r="C15" s="41"/>
      <c r="D15" s="55"/>
      <c r="E15" s="41"/>
    </row>
    <row r="16" spans="1:9">
      <c r="A16" s="37"/>
    </row>
    <row r="17" spans="1:9" ht="15.75" thickBot="1"/>
    <row r="18" spans="1:9" ht="27" customHeight="1" thickBot="1">
      <c r="A18" s="209" t="s">
        <v>106</v>
      </c>
      <c r="B18" s="210"/>
      <c r="C18" s="210"/>
      <c r="D18" s="210"/>
      <c r="E18" s="210"/>
      <c r="F18" s="210"/>
      <c r="G18" s="210"/>
      <c r="H18" s="210"/>
      <c r="I18" s="211"/>
    </row>
    <row r="19" spans="1:9" ht="60.75" thickBot="1">
      <c r="A19" s="34" t="s">
        <v>0</v>
      </c>
      <c r="B19" s="9" t="s">
        <v>94</v>
      </c>
      <c r="C19" s="21" t="s">
        <v>88</v>
      </c>
      <c r="D19" s="114" t="s">
        <v>155</v>
      </c>
      <c r="E19" s="114" t="s">
        <v>163</v>
      </c>
      <c r="F19" s="113" t="s">
        <v>89</v>
      </c>
      <c r="G19" s="16" t="s">
        <v>95</v>
      </c>
      <c r="H19" s="28" t="s">
        <v>167</v>
      </c>
      <c r="I19" s="28" t="s">
        <v>90</v>
      </c>
    </row>
    <row r="20" spans="1:9" ht="20.25" customHeight="1" thickTop="1" thickBot="1">
      <c r="A20" s="130" t="s">
        <v>98</v>
      </c>
      <c r="B20" s="131" t="s">
        <v>130</v>
      </c>
      <c r="C20" s="132">
        <f>'Oferta Total'!C4</f>
        <v>0</v>
      </c>
      <c r="D20" s="18">
        <v>10</v>
      </c>
      <c r="E20" s="18">
        <v>40</v>
      </c>
      <c r="F20" s="18">
        <f>D20+E20</f>
        <v>50</v>
      </c>
      <c r="G20" s="15">
        <f>D20*C20</f>
        <v>0</v>
      </c>
      <c r="H20" s="15">
        <f>C20*E20</f>
        <v>0</v>
      </c>
      <c r="I20" s="15">
        <f>G20+H20</f>
        <v>0</v>
      </c>
    </row>
    <row r="21" spans="1:9" ht="15.75" thickBot="1">
      <c r="A21" s="127" t="s">
        <v>91</v>
      </c>
      <c r="B21" s="128"/>
      <c r="C21" s="17">
        <v>2000</v>
      </c>
      <c r="D21" s="17"/>
      <c r="E21" s="17"/>
      <c r="F21" s="17"/>
      <c r="G21" s="129"/>
      <c r="H21" s="22"/>
      <c r="I21" s="22"/>
    </row>
    <row r="22" spans="1:9" ht="15.75" thickTop="1"/>
    <row r="24" spans="1:9" ht="15.75" thickBot="1"/>
    <row r="25" spans="1:9" ht="48" customHeight="1" thickBot="1">
      <c r="A25" s="42" t="s">
        <v>0</v>
      </c>
      <c r="B25" s="43" t="s">
        <v>101</v>
      </c>
      <c r="C25" s="145" t="s">
        <v>158</v>
      </c>
      <c r="D25" s="144" t="s">
        <v>167</v>
      </c>
      <c r="E25" s="43" t="s">
        <v>102</v>
      </c>
    </row>
    <row r="26" spans="1:9" ht="16.5" thickBot="1">
      <c r="A26" s="97" t="s">
        <v>105</v>
      </c>
      <c r="B26" s="44">
        <f>C6</f>
        <v>0</v>
      </c>
      <c r="C26" s="45">
        <f>G6</f>
        <v>0</v>
      </c>
      <c r="D26" s="46">
        <f>H6</f>
        <v>0</v>
      </c>
      <c r="E26" s="90">
        <f>C26+D26</f>
        <v>0</v>
      </c>
    </row>
    <row r="27" spans="1:9" ht="16.5" thickBot="1">
      <c r="A27" s="98" t="s">
        <v>119</v>
      </c>
      <c r="B27" s="47">
        <f>C12</f>
        <v>0</v>
      </c>
      <c r="C27" s="48">
        <f>G12</f>
        <v>0</v>
      </c>
      <c r="D27" s="49">
        <f>H12</f>
        <v>0</v>
      </c>
      <c r="E27" s="90">
        <f t="shared" ref="E27:E28" si="0">C27+D27</f>
        <v>0</v>
      </c>
    </row>
    <row r="28" spans="1:9" ht="16.5" thickBot="1">
      <c r="A28" s="97" t="s">
        <v>103</v>
      </c>
      <c r="B28" s="44">
        <f>C20</f>
        <v>0</v>
      </c>
      <c r="C28" s="45">
        <f>G20</f>
        <v>0</v>
      </c>
      <c r="D28" s="46">
        <f>H20</f>
        <v>0</v>
      </c>
      <c r="E28" s="90">
        <f t="shared" si="0"/>
        <v>0</v>
      </c>
    </row>
    <row r="29" spans="1:9" ht="16.5" thickBot="1">
      <c r="A29" s="50" t="s">
        <v>104</v>
      </c>
      <c r="B29" s="51">
        <f>SUM(B26:B28)</f>
        <v>0</v>
      </c>
      <c r="C29" s="52">
        <f>SUM(C26:C28)</f>
        <v>0</v>
      </c>
      <c r="D29" s="53">
        <f>SUM(D26:D28)</f>
        <v>0</v>
      </c>
      <c r="E29" s="91">
        <f>SUM(E26:E28)</f>
        <v>0</v>
      </c>
    </row>
  </sheetData>
  <sheetProtection password="87E1" sheet="1" objects="1" scenarios="1"/>
  <mergeCells count="4">
    <mergeCell ref="A1:I1"/>
    <mergeCell ref="A4:I4"/>
    <mergeCell ref="A18:I18"/>
    <mergeCell ref="A10:I10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zoomScaleNormal="100" workbookViewId="0">
      <selection activeCell="B9" sqref="B9"/>
    </sheetView>
  </sheetViews>
  <sheetFormatPr defaultColWidth="8.85546875" defaultRowHeight="15"/>
  <cols>
    <col min="1" max="1" width="43.28515625" customWidth="1"/>
    <col min="2" max="2" width="16.42578125" customWidth="1"/>
    <col min="3" max="3" width="18.5703125" hidden="1" customWidth="1"/>
    <col min="4" max="4" width="16.42578125" customWidth="1"/>
    <col min="5" max="5" width="22.5703125" customWidth="1"/>
    <col min="6" max="6" width="20.85546875" customWidth="1"/>
    <col min="7" max="7" width="15.42578125" customWidth="1"/>
    <col min="8" max="8" width="15.42578125" hidden="1" customWidth="1"/>
    <col min="9" max="9" width="13.42578125" hidden="1" customWidth="1"/>
    <col min="10" max="10" width="14.5703125" hidden="1" customWidth="1"/>
    <col min="11" max="11" width="15.140625" customWidth="1"/>
  </cols>
  <sheetData>
    <row r="1" spans="1:11" ht="66" customHeight="1" thickBot="1">
      <c r="A1" s="212" t="s">
        <v>161</v>
      </c>
      <c r="B1" s="213"/>
      <c r="C1" s="213"/>
      <c r="D1" s="213"/>
      <c r="E1" s="213"/>
      <c r="F1" s="213"/>
      <c r="G1" s="213"/>
      <c r="H1" s="213"/>
      <c r="I1" s="213"/>
      <c r="J1" s="213"/>
      <c r="K1" s="214"/>
    </row>
    <row r="2" spans="1:11" ht="33.75" customHeight="1" thickBot="1">
      <c r="A2" s="140"/>
      <c r="B2" s="141"/>
      <c r="C2" s="141"/>
      <c r="D2" s="141"/>
      <c r="E2" s="141"/>
      <c r="F2" s="141"/>
      <c r="G2" s="141"/>
      <c r="H2" s="141"/>
      <c r="I2" s="141"/>
    </row>
    <row r="3" spans="1:11" ht="30" customHeight="1" thickBot="1">
      <c r="A3" s="218" t="s">
        <v>93</v>
      </c>
      <c r="B3" s="219"/>
      <c r="C3" s="219"/>
      <c r="D3" s="219"/>
      <c r="E3" s="219"/>
      <c r="F3" s="219"/>
      <c r="G3" s="219"/>
      <c r="H3" s="219"/>
      <c r="I3" s="219"/>
      <c r="J3" s="219"/>
      <c r="K3" s="220"/>
    </row>
    <row r="4" spans="1:11" ht="15" customHeight="1">
      <c r="A4" s="221" t="s">
        <v>144</v>
      </c>
      <c r="B4" s="221" t="s">
        <v>94</v>
      </c>
      <c r="C4" s="221" t="s">
        <v>87</v>
      </c>
      <c r="D4" s="223" t="s">
        <v>88</v>
      </c>
      <c r="E4" s="223" t="s">
        <v>155</v>
      </c>
      <c r="F4" s="223" t="s">
        <v>156</v>
      </c>
      <c r="G4" s="223" t="s">
        <v>157</v>
      </c>
      <c r="H4" s="223" t="s">
        <v>125</v>
      </c>
      <c r="I4" s="223" t="s">
        <v>95</v>
      </c>
      <c r="J4" s="223" t="s">
        <v>167</v>
      </c>
      <c r="K4" s="223" t="s">
        <v>151</v>
      </c>
    </row>
    <row r="5" spans="1:11" ht="35.25" customHeight="1" thickBot="1">
      <c r="A5" s="222"/>
      <c r="B5" s="222"/>
      <c r="C5" s="222"/>
      <c r="D5" s="224"/>
      <c r="E5" s="224"/>
      <c r="F5" s="224"/>
      <c r="G5" s="224"/>
      <c r="H5" s="224"/>
      <c r="I5" s="224"/>
      <c r="J5" s="224"/>
      <c r="K5" s="224"/>
    </row>
    <row r="6" spans="1:11" ht="18" customHeight="1" thickTop="1" thickBot="1">
      <c r="A6" s="101" t="s">
        <v>109</v>
      </c>
      <c r="B6" s="38" t="s">
        <v>108</v>
      </c>
      <c r="C6" s="19">
        <v>0.11</v>
      </c>
      <c r="D6" s="96">
        <f>C6*'Oferta Total'!C3</f>
        <v>0</v>
      </c>
      <c r="E6" s="95">
        <v>18</v>
      </c>
      <c r="F6" s="95">
        <v>1482</v>
      </c>
      <c r="G6" s="95">
        <f>F6+E6</f>
        <v>1500</v>
      </c>
      <c r="H6" s="95">
        <v>2720</v>
      </c>
      <c r="I6" s="23">
        <f>E6*D6</f>
        <v>0</v>
      </c>
      <c r="J6" s="23">
        <f>F6*D6</f>
        <v>0</v>
      </c>
      <c r="K6" s="23">
        <f>J6+I6</f>
        <v>0</v>
      </c>
    </row>
    <row r="7" spans="1:11" ht="18" customHeight="1" thickTop="1" thickBot="1">
      <c r="A7" s="101" t="s">
        <v>147</v>
      </c>
      <c r="B7" s="62" t="s">
        <v>143</v>
      </c>
      <c r="C7" s="19">
        <v>0.11</v>
      </c>
      <c r="D7" s="96">
        <f>C7*'Oferta Total'!C3</f>
        <v>0</v>
      </c>
      <c r="E7" s="95">
        <v>41.68</v>
      </c>
      <c r="F7" s="95">
        <v>1758.32</v>
      </c>
      <c r="G7" s="95">
        <f>F7+E7</f>
        <v>1800</v>
      </c>
      <c r="H7" s="95">
        <v>2720</v>
      </c>
      <c r="I7" s="23">
        <f t="shared" ref="I7:I10" si="0">E7*D7</f>
        <v>0</v>
      </c>
      <c r="J7" s="23">
        <f t="shared" ref="J7:J10" si="1">F7*D7</f>
        <v>0</v>
      </c>
      <c r="K7" s="23">
        <f t="shared" ref="K7:K10" si="2">J7+I7</f>
        <v>0</v>
      </c>
    </row>
    <row r="8" spans="1:11" ht="18" customHeight="1" thickTop="1" thickBot="1">
      <c r="A8" s="101" t="s">
        <v>131</v>
      </c>
      <c r="B8" s="62" t="s">
        <v>132</v>
      </c>
      <c r="C8" s="19">
        <v>0.03</v>
      </c>
      <c r="D8" s="96">
        <f>C8*'Oferta Total'!C3</f>
        <v>0</v>
      </c>
      <c r="E8" s="95">
        <v>8.82</v>
      </c>
      <c r="F8" s="95">
        <v>51.18</v>
      </c>
      <c r="G8" s="95">
        <f>F8+E8</f>
        <v>60</v>
      </c>
      <c r="H8" s="18">
        <v>110</v>
      </c>
      <c r="I8" s="23">
        <f t="shared" si="0"/>
        <v>0</v>
      </c>
      <c r="J8" s="23">
        <f t="shared" si="1"/>
        <v>0</v>
      </c>
      <c r="K8" s="23">
        <f t="shared" si="2"/>
        <v>0</v>
      </c>
    </row>
    <row r="9" spans="1:11" ht="18" customHeight="1" thickTop="1" thickBot="1">
      <c r="A9" s="101" t="s">
        <v>133</v>
      </c>
      <c r="B9" s="102" t="s">
        <v>134</v>
      </c>
      <c r="C9" s="19">
        <v>0.01</v>
      </c>
      <c r="D9" s="96">
        <f>C9*'Oferta Total'!C3</f>
        <v>0</v>
      </c>
      <c r="E9" s="95">
        <v>1.52</v>
      </c>
      <c r="F9" s="95">
        <v>48.48</v>
      </c>
      <c r="G9" s="95">
        <f>F9+E9</f>
        <v>50</v>
      </c>
      <c r="H9" s="18"/>
      <c r="I9" s="23">
        <f t="shared" si="0"/>
        <v>0</v>
      </c>
      <c r="J9" s="23">
        <f t="shared" si="1"/>
        <v>0</v>
      </c>
      <c r="K9" s="23">
        <f t="shared" si="2"/>
        <v>0</v>
      </c>
    </row>
    <row r="10" spans="1:11" ht="18" customHeight="1" thickTop="1" thickBot="1">
      <c r="A10" s="101" t="s">
        <v>135</v>
      </c>
      <c r="B10" s="62" t="s">
        <v>110</v>
      </c>
      <c r="C10" s="19">
        <v>0.02</v>
      </c>
      <c r="D10" s="96">
        <f>C10*'Oferta Total'!C3</f>
        <v>0</v>
      </c>
      <c r="E10" s="95">
        <v>52.11</v>
      </c>
      <c r="F10" s="95">
        <v>147.88999999999999</v>
      </c>
      <c r="G10" s="95">
        <f>F10+E10</f>
        <v>200</v>
      </c>
      <c r="H10" s="18">
        <v>255</v>
      </c>
      <c r="I10" s="23">
        <f t="shared" si="0"/>
        <v>0</v>
      </c>
      <c r="J10" s="23">
        <f t="shared" si="1"/>
        <v>0</v>
      </c>
      <c r="K10" s="23">
        <f t="shared" si="2"/>
        <v>0</v>
      </c>
    </row>
    <row r="11" spans="1:11" ht="15.75" thickBot="1">
      <c r="A11" s="13" t="s">
        <v>91</v>
      </c>
      <c r="B11" s="13"/>
      <c r="C11" s="108">
        <f>SUM(C6:C10)</f>
        <v>0.28000000000000003</v>
      </c>
      <c r="D11" s="83">
        <f>SUM(D6:D10)</f>
        <v>0</v>
      </c>
      <c r="E11" s="17"/>
      <c r="F11" s="17"/>
      <c r="G11" s="111"/>
      <c r="H11" s="17"/>
      <c r="I11" s="20">
        <f>SUM(I6:I10)</f>
        <v>0</v>
      </c>
      <c r="J11" s="20">
        <f>SUM(J6:J10)</f>
        <v>0</v>
      </c>
      <c r="K11" s="20">
        <f>SUM(K6:K10)</f>
        <v>0</v>
      </c>
    </row>
    <row r="12" spans="1:11" ht="15.75" thickBot="1"/>
    <row r="13" spans="1:11" ht="12.75" customHeight="1" thickBot="1">
      <c r="A13" s="215" t="s">
        <v>145</v>
      </c>
      <c r="B13" s="216"/>
    </row>
    <row r="14" spans="1:11" s="119" customFormat="1" ht="15" customHeight="1" thickBot="1">
      <c r="A14" s="138"/>
      <c r="B14" s="139"/>
    </row>
    <row r="15" spans="1:11" ht="13.5" customHeight="1" thickBot="1">
      <c r="A15" s="215" t="s">
        <v>148</v>
      </c>
      <c r="B15" s="217"/>
      <c r="C15" s="217"/>
      <c r="D15" s="217"/>
      <c r="E15" s="216"/>
    </row>
  </sheetData>
  <sheetProtection password="87E1" sheet="1" objects="1" scenarios="1"/>
  <mergeCells count="15">
    <mergeCell ref="A1:K1"/>
    <mergeCell ref="A13:B13"/>
    <mergeCell ref="A15:E15"/>
    <mergeCell ref="A3:K3"/>
    <mergeCell ref="A4:A5"/>
    <mergeCell ref="C4:C5"/>
    <mergeCell ref="D4:D5"/>
    <mergeCell ref="E4:E5"/>
    <mergeCell ref="F4:F5"/>
    <mergeCell ref="G4:G5"/>
    <mergeCell ref="I4:I5"/>
    <mergeCell ref="J4:J5"/>
    <mergeCell ref="B4:B5"/>
    <mergeCell ref="K4:K5"/>
    <mergeCell ref="H4:H5"/>
  </mergeCells>
  <pageMargins left="0.51181102362204722" right="0.51181102362204722" top="0.78740157480314965" bottom="0.78740157480314965" header="0.31496062992125984" footer="0.31496062992125984"/>
  <pageSetup paperSize="9" scale="60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"/>
  <sheetViews>
    <sheetView workbookViewId="0">
      <selection activeCell="D8" sqref="D8"/>
    </sheetView>
  </sheetViews>
  <sheetFormatPr defaultColWidth="8.85546875" defaultRowHeight="15"/>
  <cols>
    <col min="1" max="1" width="43.28515625" customWidth="1"/>
    <col min="2" max="2" width="16.42578125" customWidth="1"/>
    <col min="3" max="3" width="16.42578125" hidden="1" customWidth="1"/>
    <col min="4" max="4" width="14.28515625" customWidth="1"/>
    <col min="5" max="5" width="14.85546875" customWidth="1"/>
    <col min="6" max="6" width="18" customWidth="1"/>
    <col min="7" max="7" width="15.42578125" customWidth="1"/>
    <col min="8" max="8" width="15.42578125" hidden="1" customWidth="1"/>
    <col min="9" max="9" width="13.42578125" hidden="1" customWidth="1"/>
    <col min="10" max="10" width="14.5703125" hidden="1" customWidth="1"/>
    <col min="11" max="11" width="15.140625" customWidth="1"/>
  </cols>
  <sheetData>
    <row r="1" spans="1:11" ht="66" customHeight="1" thickBot="1">
      <c r="A1" s="212" t="s">
        <v>161</v>
      </c>
      <c r="B1" s="213"/>
      <c r="C1" s="213"/>
      <c r="D1" s="213"/>
      <c r="E1" s="213"/>
      <c r="F1" s="213"/>
      <c r="G1" s="213"/>
      <c r="H1" s="213"/>
      <c r="I1" s="213"/>
      <c r="J1" s="213"/>
      <c r="K1" s="214"/>
    </row>
    <row r="2" spans="1:11" ht="33.75" customHeight="1" thickBot="1">
      <c r="A2" s="140"/>
      <c r="B2" s="141"/>
      <c r="C2" s="141"/>
      <c r="D2" s="141"/>
      <c r="E2" s="141"/>
      <c r="F2" s="141"/>
      <c r="G2" s="141"/>
      <c r="H2" s="141"/>
      <c r="I2" s="141"/>
    </row>
    <row r="3" spans="1:11" ht="30" customHeight="1" thickBot="1">
      <c r="A3" s="218" t="s">
        <v>93</v>
      </c>
      <c r="B3" s="219"/>
      <c r="C3" s="219"/>
      <c r="D3" s="219"/>
      <c r="E3" s="219"/>
      <c r="F3" s="219"/>
      <c r="G3" s="219"/>
      <c r="H3" s="219"/>
      <c r="I3" s="219"/>
      <c r="J3" s="219"/>
      <c r="K3" s="220"/>
    </row>
    <row r="4" spans="1:11" ht="15" customHeight="1">
      <c r="A4" s="221" t="s">
        <v>144</v>
      </c>
      <c r="B4" s="221" t="s">
        <v>94</v>
      </c>
      <c r="C4" s="146"/>
      <c r="D4" s="223" t="s">
        <v>88</v>
      </c>
      <c r="E4" s="223" t="s">
        <v>155</v>
      </c>
      <c r="F4" s="223" t="s">
        <v>156</v>
      </c>
      <c r="G4" s="223" t="s">
        <v>157</v>
      </c>
      <c r="H4" s="223" t="s">
        <v>125</v>
      </c>
      <c r="I4" s="223" t="s">
        <v>95</v>
      </c>
      <c r="J4" s="223" t="s">
        <v>167</v>
      </c>
      <c r="K4" s="223" t="s">
        <v>151</v>
      </c>
    </row>
    <row r="5" spans="1:11" ht="35.25" customHeight="1" thickBot="1">
      <c r="A5" s="222"/>
      <c r="B5" s="222"/>
      <c r="C5" s="147" t="s">
        <v>184</v>
      </c>
      <c r="D5" s="224"/>
      <c r="E5" s="224"/>
      <c r="F5" s="224"/>
      <c r="G5" s="224"/>
      <c r="H5" s="224"/>
      <c r="I5" s="224"/>
      <c r="J5" s="224"/>
      <c r="K5" s="224"/>
    </row>
    <row r="6" spans="1:11" ht="18" customHeight="1" thickTop="1" thickBot="1">
      <c r="A6" s="101" t="s">
        <v>146</v>
      </c>
      <c r="B6" s="62" t="s">
        <v>142</v>
      </c>
      <c r="C6" s="170">
        <v>7.4999999999999997E-3</v>
      </c>
      <c r="D6" s="96">
        <f>C6*'Oferta Total'!C3</f>
        <v>0</v>
      </c>
      <c r="E6" s="95">
        <v>92.38</v>
      </c>
      <c r="F6" s="95">
        <v>604.62</v>
      </c>
      <c r="G6" s="95">
        <f>F6+E6</f>
        <v>697</v>
      </c>
      <c r="H6" s="95">
        <v>697</v>
      </c>
      <c r="I6" s="23">
        <f>E6*D6</f>
        <v>0</v>
      </c>
      <c r="J6" s="23">
        <f>F6*D6</f>
        <v>0</v>
      </c>
      <c r="K6" s="23">
        <f t="shared" ref="K6:K7" si="0">J6+I6</f>
        <v>0</v>
      </c>
    </row>
    <row r="7" spans="1:11" ht="18" customHeight="1" thickTop="1" thickBot="1">
      <c r="A7" s="101" t="s">
        <v>116</v>
      </c>
      <c r="B7" s="62" t="s">
        <v>129</v>
      </c>
      <c r="C7" s="171">
        <v>7.4999999999999997E-3</v>
      </c>
      <c r="D7" s="96">
        <f>C7*'Oferta Total'!C3</f>
        <v>0</v>
      </c>
      <c r="E7" s="95">
        <v>7.62</v>
      </c>
      <c r="F7" s="95">
        <v>342.38</v>
      </c>
      <c r="G7" s="95">
        <f t="shared" ref="G7" si="1">F7+E7</f>
        <v>350</v>
      </c>
      <c r="H7" s="18">
        <v>720</v>
      </c>
      <c r="I7" s="23">
        <f>E7*D7</f>
        <v>0</v>
      </c>
      <c r="J7" s="23">
        <f>F7*D7</f>
        <v>0</v>
      </c>
      <c r="K7" s="23">
        <f t="shared" si="0"/>
        <v>0</v>
      </c>
    </row>
    <row r="8" spans="1:11" ht="15.75" thickBot="1">
      <c r="A8" s="13" t="s">
        <v>91</v>
      </c>
      <c r="B8" s="13"/>
      <c r="C8" s="13"/>
      <c r="D8" s="183">
        <f>SUM(D6:D7)</f>
        <v>0</v>
      </c>
      <c r="E8" s="17"/>
      <c r="F8" s="17"/>
      <c r="G8" s="111"/>
      <c r="H8" s="17"/>
      <c r="I8" s="20">
        <f>SUM(I6:I7)</f>
        <v>0</v>
      </c>
      <c r="J8" s="20">
        <f>SUM(J6:J7)</f>
        <v>0</v>
      </c>
      <c r="K8" s="20">
        <f>SUM(K6:K7)</f>
        <v>0</v>
      </c>
    </row>
    <row r="9" spans="1:11" ht="15.75" thickBot="1"/>
    <row r="10" spans="1:11" ht="12.75" customHeight="1" thickBot="1">
      <c r="A10" s="215" t="s">
        <v>145</v>
      </c>
      <c r="B10" s="216"/>
      <c r="C10" s="162"/>
    </row>
    <row r="11" spans="1:11" s="119" customFormat="1" ht="15" customHeight="1" thickBot="1">
      <c r="A11" s="138"/>
      <c r="B11" s="139"/>
      <c r="C11" s="162"/>
    </row>
    <row r="12" spans="1:11" ht="13.5" customHeight="1" thickBot="1">
      <c r="A12" s="215" t="s">
        <v>148</v>
      </c>
      <c r="B12" s="217"/>
      <c r="C12" s="217"/>
      <c r="D12" s="217"/>
      <c r="E12" s="216"/>
    </row>
  </sheetData>
  <sheetProtection password="87E1" sheet="1" objects="1" scenarios="1"/>
  <mergeCells count="14">
    <mergeCell ref="A10:B10"/>
    <mergeCell ref="A12:E12"/>
    <mergeCell ref="A1:K1"/>
    <mergeCell ref="A3:K3"/>
    <mergeCell ref="A4:A5"/>
    <mergeCell ref="B4:B5"/>
    <mergeCell ref="D4:D5"/>
    <mergeCell ref="E4:E5"/>
    <mergeCell ref="F4:F5"/>
    <mergeCell ref="G4:G5"/>
    <mergeCell ref="H4:H5"/>
    <mergeCell ref="I4:I5"/>
    <mergeCell ref="J4:J5"/>
    <mergeCell ref="K4:K5"/>
  </mergeCells>
  <pageMargins left="0.511811024" right="0.511811024" top="0.78740157499999996" bottom="0.78740157499999996" header="0.31496062000000002" footer="0.3149606200000000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9"/>
  <sheetViews>
    <sheetView topLeftCell="A2" zoomScaleNormal="100" workbookViewId="0">
      <selection activeCell="E18" sqref="E18"/>
    </sheetView>
  </sheetViews>
  <sheetFormatPr defaultColWidth="8.85546875" defaultRowHeight="15"/>
  <cols>
    <col min="1" max="1" width="54.28515625" customWidth="1"/>
    <col min="2" max="2" width="15.5703125" customWidth="1"/>
    <col min="3" max="3" width="14.140625" hidden="1" customWidth="1"/>
    <col min="4" max="4" width="13.85546875" customWidth="1"/>
    <col min="5" max="5" width="17.140625" customWidth="1"/>
    <col min="6" max="7" width="12.85546875" hidden="1" customWidth="1"/>
    <col min="8" max="8" width="12.85546875" customWidth="1"/>
    <col min="9" max="9" width="14.7109375" hidden="1" customWidth="1"/>
    <col min="10" max="10" width="14.7109375" customWidth="1"/>
    <col min="11" max="12" width="16.42578125" hidden="1" customWidth="1"/>
    <col min="13" max="13" width="15" customWidth="1"/>
  </cols>
  <sheetData>
    <row r="1" spans="1:13" ht="15.75" hidden="1" thickBot="1">
      <c r="B1" s="92">
        <f>'Oferta Total'!C10</f>
        <v>0</v>
      </c>
    </row>
    <row r="2" spans="1:13" ht="59.25" customHeight="1" thickBot="1">
      <c r="A2" s="212" t="s">
        <v>161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4"/>
    </row>
    <row r="3" spans="1:13" s="143" customFormat="1" ht="24" customHeight="1" thickBo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3" ht="44.25" customHeight="1" thickBot="1">
      <c r="A4" s="225" t="s">
        <v>115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</row>
    <row r="5" spans="1:13">
      <c r="A5" s="221" t="s">
        <v>144</v>
      </c>
      <c r="B5" s="221" t="s">
        <v>94</v>
      </c>
      <c r="C5" s="221" t="s">
        <v>87</v>
      </c>
      <c r="D5" s="223" t="s">
        <v>88</v>
      </c>
      <c r="E5" s="223" t="s">
        <v>150</v>
      </c>
      <c r="F5" s="223" t="s">
        <v>122</v>
      </c>
      <c r="G5" s="223" t="s">
        <v>123</v>
      </c>
      <c r="H5" s="223" t="s">
        <v>124</v>
      </c>
      <c r="I5" s="223" t="s">
        <v>153</v>
      </c>
      <c r="J5" s="223" t="s">
        <v>152</v>
      </c>
      <c r="K5" s="223" t="s">
        <v>149</v>
      </c>
      <c r="L5" s="223" t="s">
        <v>166</v>
      </c>
      <c r="M5" s="228" t="s">
        <v>151</v>
      </c>
    </row>
    <row r="6" spans="1:13" ht="66.75" customHeight="1" thickBot="1">
      <c r="A6" s="227"/>
      <c r="B6" s="222"/>
      <c r="C6" s="222"/>
      <c r="D6" s="224"/>
      <c r="E6" s="224"/>
      <c r="F6" s="224"/>
      <c r="G6" s="224"/>
      <c r="H6" s="224"/>
      <c r="I6" s="224"/>
      <c r="J6" s="224"/>
      <c r="K6" s="224"/>
      <c r="L6" s="224"/>
      <c r="M6" s="229"/>
    </row>
    <row r="7" spans="1:13" ht="16.5" thickTop="1" thickBot="1">
      <c r="A7" s="63" t="s">
        <v>1</v>
      </c>
      <c r="B7" s="26" t="s">
        <v>160</v>
      </c>
      <c r="C7" s="81">
        <v>0.2</v>
      </c>
      <c r="D7" s="60">
        <f t="shared" ref="D7:D15" si="0">C7*$B$1</f>
        <v>0</v>
      </c>
      <c r="E7" s="30">
        <v>219.12</v>
      </c>
      <c r="F7" s="32">
        <v>400</v>
      </c>
      <c r="G7" s="32">
        <f t="shared" ref="G7:G15" si="1">J7-(E7+F7)</f>
        <v>580.88</v>
      </c>
      <c r="H7" s="32">
        <f t="shared" ref="H7:H15" si="2">G7+F7</f>
        <v>980.88</v>
      </c>
      <c r="I7" s="30">
        <v>3000</v>
      </c>
      <c r="J7" s="30">
        <v>1200</v>
      </c>
      <c r="K7" s="123">
        <f t="shared" ref="K7:K15" si="3">(F7+E7)*D7</f>
        <v>0</v>
      </c>
      <c r="L7" s="124">
        <f t="shared" ref="L7:L15" si="4">G7*D7</f>
        <v>0</v>
      </c>
      <c r="M7" s="125">
        <f t="shared" ref="M7:M15" si="5">K7+L7</f>
        <v>0</v>
      </c>
    </row>
    <row r="8" spans="1:13" ht="16.5" thickTop="1" thickBot="1">
      <c r="A8" s="104" t="s">
        <v>162</v>
      </c>
      <c r="B8" s="115" t="s">
        <v>12</v>
      </c>
      <c r="C8" s="81">
        <v>0.1</v>
      </c>
      <c r="D8" s="60">
        <f t="shared" si="0"/>
        <v>0</v>
      </c>
      <c r="E8" s="68">
        <v>766.11</v>
      </c>
      <c r="F8" s="69">
        <v>600</v>
      </c>
      <c r="G8" s="32">
        <f t="shared" si="1"/>
        <v>433.88999999999987</v>
      </c>
      <c r="H8" s="32">
        <f t="shared" si="2"/>
        <v>1033.8899999999999</v>
      </c>
      <c r="I8" s="68">
        <v>7000</v>
      </c>
      <c r="J8" s="30">
        <v>1800</v>
      </c>
      <c r="K8" s="123">
        <f t="shared" si="3"/>
        <v>0</v>
      </c>
      <c r="L8" s="124">
        <f t="shared" si="4"/>
        <v>0</v>
      </c>
      <c r="M8" s="125">
        <f t="shared" si="5"/>
        <v>0</v>
      </c>
    </row>
    <row r="9" spans="1:13" ht="16.5" thickTop="1" thickBot="1">
      <c r="A9" s="104" t="s">
        <v>139</v>
      </c>
      <c r="B9" s="116" t="s">
        <v>12</v>
      </c>
      <c r="C9" s="81">
        <v>0.1</v>
      </c>
      <c r="D9" s="60">
        <f t="shared" si="0"/>
        <v>0</v>
      </c>
      <c r="E9" s="29">
        <v>766.11</v>
      </c>
      <c r="F9" s="69">
        <v>600</v>
      </c>
      <c r="G9" s="32">
        <f t="shared" si="1"/>
        <v>933.88999999999987</v>
      </c>
      <c r="H9" s="32">
        <f t="shared" si="2"/>
        <v>1533.8899999999999</v>
      </c>
      <c r="I9" s="29">
        <v>9500</v>
      </c>
      <c r="J9" s="30">
        <v>2300</v>
      </c>
      <c r="K9" s="123">
        <f t="shared" si="3"/>
        <v>0</v>
      </c>
      <c r="L9" s="124">
        <f t="shared" si="4"/>
        <v>0</v>
      </c>
      <c r="M9" s="125">
        <f t="shared" si="5"/>
        <v>0</v>
      </c>
    </row>
    <row r="10" spans="1:13" ht="16.5" thickTop="1" thickBot="1">
      <c r="A10" s="106" t="s">
        <v>3</v>
      </c>
      <c r="B10" s="115" t="s">
        <v>2</v>
      </c>
      <c r="C10" s="81">
        <v>0.15</v>
      </c>
      <c r="D10" s="60">
        <f t="shared" si="0"/>
        <v>0</v>
      </c>
      <c r="E10" s="30">
        <v>594.67999999999995</v>
      </c>
      <c r="F10" s="32">
        <v>500</v>
      </c>
      <c r="G10" s="32">
        <f t="shared" si="1"/>
        <v>405.32000000000016</v>
      </c>
      <c r="H10" s="32">
        <f t="shared" si="2"/>
        <v>905.32000000000016</v>
      </c>
      <c r="I10" s="30">
        <v>6000</v>
      </c>
      <c r="J10" s="30">
        <v>1500</v>
      </c>
      <c r="K10" s="123">
        <f t="shared" si="3"/>
        <v>0</v>
      </c>
      <c r="L10" s="124">
        <f t="shared" si="4"/>
        <v>0</v>
      </c>
      <c r="M10" s="125">
        <f t="shared" si="5"/>
        <v>0</v>
      </c>
    </row>
    <row r="11" spans="1:13" ht="16.5" thickTop="1" thickBot="1">
      <c r="A11" s="106" t="s">
        <v>40</v>
      </c>
      <c r="B11" s="116" t="s">
        <v>39</v>
      </c>
      <c r="C11" s="81">
        <v>0.04</v>
      </c>
      <c r="D11" s="60">
        <f t="shared" si="0"/>
        <v>0</v>
      </c>
      <c r="E11" s="30">
        <v>516.61</v>
      </c>
      <c r="F11" s="31">
        <v>400</v>
      </c>
      <c r="G11" s="32">
        <f t="shared" si="1"/>
        <v>583.39</v>
      </c>
      <c r="H11" s="32">
        <f t="shared" si="2"/>
        <v>983.39</v>
      </c>
      <c r="I11" s="68">
        <v>4000</v>
      </c>
      <c r="J11" s="68">
        <v>1500</v>
      </c>
      <c r="K11" s="123">
        <f t="shared" si="3"/>
        <v>0</v>
      </c>
      <c r="L11" s="124">
        <f t="shared" si="4"/>
        <v>0</v>
      </c>
      <c r="M11" s="125">
        <f t="shared" si="5"/>
        <v>0</v>
      </c>
    </row>
    <row r="12" spans="1:13" s="119" customFormat="1" ht="16.5" thickTop="1" thickBot="1">
      <c r="A12" s="63" t="s">
        <v>138</v>
      </c>
      <c r="B12" s="117" t="s">
        <v>45</v>
      </c>
      <c r="C12" s="81">
        <v>0.05</v>
      </c>
      <c r="D12" s="60">
        <f t="shared" si="0"/>
        <v>0</v>
      </c>
      <c r="E12" s="29">
        <v>372.54</v>
      </c>
      <c r="F12" s="32">
        <v>400</v>
      </c>
      <c r="G12" s="32">
        <f t="shared" si="1"/>
        <v>227.46000000000004</v>
      </c>
      <c r="H12" s="32">
        <f t="shared" si="2"/>
        <v>627.46</v>
      </c>
      <c r="I12" s="118">
        <v>3000</v>
      </c>
      <c r="J12" s="68">
        <v>1000</v>
      </c>
      <c r="K12" s="123">
        <f t="shared" si="3"/>
        <v>0</v>
      </c>
      <c r="L12" s="124">
        <f t="shared" si="4"/>
        <v>0</v>
      </c>
      <c r="M12" s="125">
        <f t="shared" si="5"/>
        <v>0</v>
      </c>
    </row>
    <row r="13" spans="1:13" ht="16.5" thickTop="1" thickBot="1">
      <c r="A13" s="106" t="s">
        <v>57</v>
      </c>
      <c r="B13" s="115" t="s">
        <v>56</v>
      </c>
      <c r="C13" s="81">
        <v>0.03</v>
      </c>
      <c r="D13" s="60">
        <f t="shared" si="0"/>
        <v>0</v>
      </c>
      <c r="E13" s="30">
        <v>306.58</v>
      </c>
      <c r="F13" s="32">
        <v>400</v>
      </c>
      <c r="G13" s="32">
        <f t="shared" si="1"/>
        <v>0</v>
      </c>
      <c r="H13" s="32">
        <f t="shared" si="2"/>
        <v>400</v>
      </c>
      <c r="I13" s="30"/>
      <c r="J13" s="68">
        <f>E13+F13</f>
        <v>706.57999999999993</v>
      </c>
      <c r="K13" s="123">
        <f t="shared" si="3"/>
        <v>0</v>
      </c>
      <c r="L13" s="124">
        <f t="shared" si="4"/>
        <v>0</v>
      </c>
      <c r="M13" s="125">
        <f t="shared" si="5"/>
        <v>0</v>
      </c>
    </row>
    <row r="14" spans="1:13" ht="16.5" thickTop="1" thickBot="1">
      <c r="A14" s="25" t="s">
        <v>7</v>
      </c>
      <c r="B14" s="115" t="s">
        <v>6</v>
      </c>
      <c r="C14" s="81">
        <v>0.15</v>
      </c>
      <c r="D14" s="60">
        <f t="shared" si="0"/>
        <v>0</v>
      </c>
      <c r="E14" s="30">
        <v>256.97000000000003</v>
      </c>
      <c r="F14" s="32">
        <v>500</v>
      </c>
      <c r="G14" s="32">
        <f t="shared" si="1"/>
        <v>443.03</v>
      </c>
      <c r="H14" s="32">
        <f t="shared" si="2"/>
        <v>943.03</v>
      </c>
      <c r="I14" s="30">
        <f>G14+D14</f>
        <v>443.03</v>
      </c>
      <c r="J14" s="30">
        <v>1200</v>
      </c>
      <c r="K14" s="123">
        <f t="shared" si="3"/>
        <v>0</v>
      </c>
      <c r="L14" s="124">
        <f t="shared" si="4"/>
        <v>0</v>
      </c>
      <c r="M14" s="125">
        <f t="shared" si="5"/>
        <v>0</v>
      </c>
    </row>
    <row r="15" spans="1:13" ht="16.5" thickTop="1" thickBot="1">
      <c r="A15" s="63" t="s">
        <v>9</v>
      </c>
      <c r="B15" s="115" t="s">
        <v>8</v>
      </c>
      <c r="C15" s="81">
        <v>0.15</v>
      </c>
      <c r="D15" s="60">
        <f t="shared" si="0"/>
        <v>0</v>
      </c>
      <c r="E15" s="30">
        <v>257.56</v>
      </c>
      <c r="F15" s="32">
        <v>500</v>
      </c>
      <c r="G15" s="32">
        <f t="shared" si="1"/>
        <v>442.44000000000005</v>
      </c>
      <c r="H15" s="32">
        <f t="shared" si="2"/>
        <v>942.44</v>
      </c>
      <c r="I15" s="30">
        <f>G15+D15</f>
        <v>442.44000000000005</v>
      </c>
      <c r="J15" s="30">
        <v>1200</v>
      </c>
      <c r="K15" s="123">
        <f t="shared" si="3"/>
        <v>0</v>
      </c>
      <c r="L15" s="124">
        <f t="shared" si="4"/>
        <v>0</v>
      </c>
      <c r="M15" s="125">
        <f t="shared" si="5"/>
        <v>0</v>
      </c>
    </row>
    <row r="16" spans="1:13" ht="15.75" thickBot="1">
      <c r="A16" s="78" t="s">
        <v>85</v>
      </c>
      <c r="B16" s="70"/>
      <c r="C16" s="82">
        <f>SUM(C7:C15)</f>
        <v>0.9700000000000002</v>
      </c>
      <c r="D16" s="71">
        <f>SUM(D7:D15)</f>
        <v>0</v>
      </c>
      <c r="E16" s="64">
        <f>SUM(E7:E15)</f>
        <v>4056.28</v>
      </c>
      <c r="F16" s="64">
        <f>SUM(F7:F15)</f>
        <v>4300</v>
      </c>
      <c r="G16" s="64"/>
      <c r="H16" s="64"/>
      <c r="I16" s="64"/>
      <c r="J16" s="64"/>
      <c r="K16" s="126">
        <f>SUM(K7:K15)</f>
        <v>0</v>
      </c>
      <c r="L16" s="126">
        <f>SUM(L7:L15)</f>
        <v>0</v>
      </c>
      <c r="M16" s="126">
        <f>SUM(M7:M15)</f>
        <v>0</v>
      </c>
    </row>
    <row r="17" spans="1:13">
      <c r="A17" s="72"/>
      <c r="B17" s="73"/>
      <c r="C17" s="74"/>
      <c r="D17" s="75"/>
      <c r="E17" s="76"/>
      <c r="F17" s="76"/>
      <c r="G17" s="76"/>
      <c r="H17" s="76"/>
      <c r="I17" s="76"/>
      <c r="J17" s="76"/>
      <c r="K17" s="77"/>
      <c r="L17" s="77"/>
      <c r="M17" s="77"/>
    </row>
    <row r="19" spans="1:13" ht="15.75" thickBot="1"/>
    <row r="20" spans="1:13" ht="15.75" thickBot="1">
      <c r="A20" s="215" t="s">
        <v>145</v>
      </c>
      <c r="B20" s="216"/>
    </row>
    <row r="68" spans="4:10">
      <c r="D68" s="1"/>
      <c r="E68" s="1"/>
      <c r="F68" s="1"/>
      <c r="G68" s="1"/>
      <c r="H68" s="1"/>
      <c r="I68" s="1"/>
      <c r="J68" s="1"/>
    </row>
    <row r="69" spans="4:10">
      <c r="D69" s="1"/>
      <c r="E69" s="1"/>
      <c r="F69" s="1"/>
      <c r="G69" s="1"/>
      <c r="H69" s="1"/>
      <c r="I69" s="1"/>
      <c r="J69" s="1"/>
    </row>
    <row r="70" spans="4:10">
      <c r="D70" s="1"/>
      <c r="E70" s="1"/>
      <c r="F70" s="1"/>
      <c r="G70" s="1"/>
      <c r="H70" s="1"/>
      <c r="I70" s="1"/>
      <c r="J70" s="1"/>
    </row>
    <row r="71" spans="4:10">
      <c r="D71" s="1"/>
      <c r="E71" s="1"/>
      <c r="F71" s="1"/>
      <c r="G71" s="1"/>
      <c r="H71" s="1"/>
      <c r="I71" s="1"/>
      <c r="J71" s="1"/>
    </row>
    <row r="72" spans="4:10">
      <c r="D72" s="1"/>
      <c r="E72" s="1"/>
      <c r="F72" s="1"/>
      <c r="G72" s="1"/>
      <c r="H72" s="1"/>
      <c r="I72" s="1"/>
      <c r="J72" s="1"/>
    </row>
    <row r="73" spans="4:10">
      <c r="D73" s="1"/>
      <c r="E73" s="1"/>
      <c r="F73" s="1"/>
      <c r="G73" s="1"/>
      <c r="H73" s="1"/>
      <c r="I73" s="1"/>
      <c r="J73" s="1"/>
    </row>
    <row r="74" spans="4:10">
      <c r="D74" s="1"/>
      <c r="E74" s="1"/>
      <c r="F74" s="1"/>
      <c r="G74" s="1"/>
      <c r="H74" s="1"/>
      <c r="I74" s="1"/>
      <c r="J74" s="1"/>
    </row>
    <row r="75" spans="4:10">
      <c r="D75" s="1"/>
      <c r="E75" s="1"/>
      <c r="F75" s="1"/>
      <c r="G75" s="1"/>
      <c r="H75" s="1"/>
      <c r="I75" s="1"/>
      <c r="J75" s="1"/>
    </row>
    <row r="76" spans="4:10">
      <c r="D76" s="1"/>
      <c r="E76" s="1"/>
      <c r="F76" s="1"/>
      <c r="G76" s="1"/>
      <c r="H76" s="1"/>
      <c r="I76" s="1"/>
      <c r="J76" s="1"/>
    </row>
    <row r="77" spans="4:10">
      <c r="D77" s="1"/>
      <c r="E77" s="1"/>
      <c r="F77" s="1"/>
      <c r="G77" s="1"/>
      <c r="H77" s="1"/>
      <c r="I77" s="1"/>
      <c r="J77" s="1"/>
    </row>
    <row r="78" spans="4:10">
      <c r="D78" s="1"/>
      <c r="E78" s="1"/>
      <c r="F78" s="1"/>
      <c r="G78" s="1"/>
      <c r="H78" s="1"/>
      <c r="I78" s="1"/>
      <c r="J78" s="1"/>
    </row>
    <row r="79" spans="4:10">
      <c r="D79" s="1"/>
      <c r="E79" s="1"/>
      <c r="F79" s="1"/>
      <c r="G79" s="1"/>
      <c r="H79" s="1"/>
      <c r="I79" s="1"/>
      <c r="J79" s="1"/>
    </row>
    <row r="80" spans="4:10">
      <c r="D80" s="1"/>
      <c r="E80" s="1"/>
      <c r="F80" s="1"/>
      <c r="G80" s="1"/>
      <c r="H80" s="1"/>
      <c r="I80" s="1"/>
      <c r="J80" s="1"/>
    </row>
    <row r="81" spans="4:10">
      <c r="D81" s="1"/>
      <c r="E81" s="1"/>
      <c r="F81" s="1"/>
      <c r="G81" s="1"/>
      <c r="H81" s="1"/>
      <c r="I81" s="1"/>
      <c r="J81" s="1"/>
    </row>
    <row r="82" spans="4:10">
      <c r="D82" s="1"/>
      <c r="E82" s="1"/>
      <c r="F82" s="1"/>
      <c r="G82" s="1"/>
      <c r="H82" s="1"/>
      <c r="I82" s="1"/>
      <c r="J82" s="1"/>
    </row>
    <row r="83" spans="4:10">
      <c r="D83" s="1"/>
      <c r="E83" s="1"/>
      <c r="F83" s="1"/>
      <c r="G83" s="1"/>
      <c r="H83" s="1"/>
      <c r="I83" s="1"/>
      <c r="J83" s="1"/>
    </row>
    <row r="84" spans="4:10">
      <c r="D84" s="1"/>
      <c r="E84" s="1"/>
      <c r="F84" s="1"/>
      <c r="G84" s="1"/>
      <c r="H84" s="1"/>
      <c r="I84" s="1"/>
      <c r="J84" s="1"/>
    </row>
    <row r="85" spans="4:10">
      <c r="D85" s="1"/>
      <c r="E85" s="1"/>
      <c r="F85" s="1"/>
      <c r="G85" s="1"/>
      <c r="H85" s="1"/>
      <c r="I85" s="1"/>
      <c r="J85" s="1"/>
    </row>
    <row r="86" spans="4:10">
      <c r="D86" s="1"/>
      <c r="E86" s="1"/>
      <c r="F86" s="1"/>
      <c r="G86" s="1"/>
      <c r="H86" s="1"/>
      <c r="I86" s="1"/>
      <c r="J86" s="1"/>
    </row>
    <row r="87" spans="4:10">
      <c r="D87" s="1"/>
      <c r="E87" s="1"/>
      <c r="F87" s="1"/>
      <c r="G87" s="1"/>
      <c r="H87" s="1"/>
      <c r="I87" s="1"/>
      <c r="J87" s="1"/>
    </row>
    <row r="88" spans="4:10">
      <c r="D88" s="1"/>
      <c r="E88" s="1"/>
      <c r="F88" s="1"/>
      <c r="G88" s="1"/>
      <c r="H88" s="1"/>
      <c r="I88" s="1"/>
      <c r="J88" s="1"/>
    </row>
    <row r="89" spans="4:10">
      <c r="D89" s="1"/>
      <c r="E89" s="1"/>
      <c r="F89" s="1"/>
      <c r="G89" s="1"/>
      <c r="H89" s="1"/>
      <c r="I89" s="1"/>
      <c r="J89" s="1"/>
    </row>
  </sheetData>
  <sheetProtection password="87E1" sheet="1" objects="1" scenarios="1"/>
  <mergeCells count="16">
    <mergeCell ref="A20:B20"/>
    <mergeCell ref="A2:M2"/>
    <mergeCell ref="L5:L6"/>
    <mergeCell ref="A4:M4"/>
    <mergeCell ref="A5:A6"/>
    <mergeCell ref="B5:B6"/>
    <mergeCell ref="C5:C6"/>
    <mergeCell ref="D5:D6"/>
    <mergeCell ref="E5:E6"/>
    <mergeCell ref="F5:F6"/>
    <mergeCell ref="I5:I6"/>
    <mergeCell ref="K5:K6"/>
    <mergeCell ref="M5:M6"/>
    <mergeCell ref="G5:G6"/>
    <mergeCell ref="H5:H6"/>
    <mergeCell ref="J5:J6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6"/>
  <sheetViews>
    <sheetView topLeftCell="A22" workbookViewId="0">
      <selection activeCell="Y6" sqref="Y6"/>
    </sheetView>
  </sheetViews>
  <sheetFormatPr defaultRowHeight="15"/>
  <cols>
    <col min="1" max="1" width="67.140625" bestFit="1" customWidth="1"/>
    <col min="2" max="2" width="15.42578125" customWidth="1"/>
    <col min="3" max="3" width="15.5703125" bestFit="1" customWidth="1"/>
    <col min="4" max="4" width="10.5703125" hidden="1" customWidth="1"/>
    <col min="5" max="5" width="11.7109375" hidden="1" customWidth="1"/>
    <col min="6" max="6" width="10.5703125" bestFit="1" customWidth="1"/>
    <col min="7" max="7" width="20.7109375" customWidth="1"/>
    <col min="8" max="8" width="14.28515625" hidden="1" customWidth="1"/>
    <col min="9" max="10" width="12.140625" hidden="1" customWidth="1"/>
    <col min="11" max="12" width="14.28515625" hidden="1" customWidth="1"/>
    <col min="13" max="13" width="15.85546875" hidden="1" customWidth="1"/>
  </cols>
  <sheetData>
    <row r="1" spans="1:13" ht="54" customHeight="1" thickBot="1">
      <c r="A1" s="212" t="s">
        <v>165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4"/>
    </row>
    <row r="2" spans="1:13" ht="27" customHeight="1" thickBot="1"/>
    <row r="3" spans="1:13" ht="44.25" customHeight="1">
      <c r="A3" s="122" t="s">
        <v>126</v>
      </c>
      <c r="B3" s="230" t="s">
        <v>154</v>
      </c>
      <c r="C3" s="231"/>
      <c r="D3" s="231"/>
      <c r="E3" s="231"/>
      <c r="F3" s="231"/>
      <c r="G3" s="231"/>
      <c r="H3" s="232"/>
    </row>
    <row r="4" spans="1:13" ht="15" customHeight="1">
      <c r="A4" s="239">
        <f>'Oferta Total'!C11</f>
        <v>0</v>
      </c>
      <c r="B4" s="233"/>
      <c r="C4" s="234"/>
      <c r="D4" s="234"/>
      <c r="E4" s="234"/>
      <c r="F4" s="234"/>
      <c r="G4" s="234"/>
      <c r="H4" s="235"/>
    </row>
    <row r="5" spans="1:13" ht="15.95" customHeight="1" thickBot="1">
      <c r="A5" s="240"/>
      <c r="B5" s="236"/>
      <c r="C5" s="237"/>
      <c r="D5" s="237"/>
      <c r="E5" s="237"/>
      <c r="F5" s="237"/>
      <c r="G5" s="237"/>
      <c r="H5" s="238"/>
    </row>
    <row r="6" spans="1:13" ht="59.25" customHeight="1" thickBot="1">
      <c r="A6" s="121" t="s">
        <v>144</v>
      </c>
      <c r="B6" s="79" t="s">
        <v>94</v>
      </c>
      <c r="C6" s="110" t="s">
        <v>150</v>
      </c>
      <c r="D6" s="79" t="s">
        <v>122</v>
      </c>
      <c r="E6" s="80" t="s">
        <v>123</v>
      </c>
      <c r="F6" s="80" t="s">
        <v>92</v>
      </c>
      <c r="G6" s="79" t="s">
        <v>152</v>
      </c>
      <c r="H6" s="79" t="s">
        <v>96</v>
      </c>
    </row>
    <row r="7" spans="1:13" ht="15.75" thickBot="1">
      <c r="A7" s="63" t="s">
        <v>14</v>
      </c>
      <c r="B7" s="26" t="s">
        <v>13</v>
      </c>
      <c r="C7" s="109">
        <v>1001.71</v>
      </c>
      <c r="D7" s="31">
        <v>600</v>
      </c>
      <c r="E7" s="31">
        <v>0</v>
      </c>
      <c r="F7" s="32">
        <f t="shared" ref="F7:F40" si="0">D7</f>
        <v>600</v>
      </c>
      <c r="G7" s="68">
        <f t="shared" ref="G7:G42" si="1">F7+C7</f>
        <v>1601.71</v>
      </c>
      <c r="H7" s="33"/>
    </row>
    <row r="8" spans="1:13" ht="16.5" thickTop="1" thickBot="1">
      <c r="A8" s="106" t="s">
        <v>26</v>
      </c>
      <c r="B8" s="115" t="s">
        <v>25</v>
      </c>
      <c r="C8" s="159">
        <v>801.5</v>
      </c>
      <c r="D8" s="160">
        <v>600</v>
      </c>
      <c r="E8" s="30"/>
      <c r="F8" s="32">
        <v>600</v>
      </c>
      <c r="G8" s="68">
        <f t="shared" si="1"/>
        <v>1401.5</v>
      </c>
      <c r="H8" s="32"/>
      <c r="I8" s="103">
        <v>9000</v>
      </c>
      <c r="J8" s="30">
        <v>2100</v>
      </c>
      <c r="K8" s="123">
        <f t="shared" ref="K8" si="2">(F8+E8)*D8</f>
        <v>360000</v>
      </c>
      <c r="L8" s="124">
        <f t="shared" ref="L8" si="3">G8*D8</f>
        <v>840900</v>
      </c>
      <c r="M8" s="125">
        <f t="shared" ref="M8" si="4">K8+L8</f>
        <v>1200900</v>
      </c>
    </row>
    <row r="9" spans="1:13" ht="15.75" thickBot="1">
      <c r="A9" s="105" t="s">
        <v>11</v>
      </c>
      <c r="B9" s="65" t="s">
        <v>10</v>
      </c>
      <c r="C9" s="66">
        <v>306.47000000000003</v>
      </c>
      <c r="D9" s="32">
        <v>500</v>
      </c>
      <c r="E9" s="32"/>
      <c r="F9" s="32">
        <f t="shared" si="0"/>
        <v>500</v>
      </c>
      <c r="G9" s="68">
        <f t="shared" si="1"/>
        <v>806.47</v>
      </c>
      <c r="H9" s="67"/>
    </row>
    <row r="10" spans="1:13" ht="15.75" thickBot="1">
      <c r="A10" s="63" t="s">
        <v>16</v>
      </c>
      <c r="B10" s="26" t="s">
        <v>15</v>
      </c>
      <c r="C10" s="30">
        <v>549.72</v>
      </c>
      <c r="D10" s="32">
        <v>600</v>
      </c>
      <c r="E10" s="31">
        <v>0</v>
      </c>
      <c r="F10" s="32">
        <f t="shared" si="0"/>
        <v>600</v>
      </c>
      <c r="G10" s="68">
        <f t="shared" si="1"/>
        <v>1149.72</v>
      </c>
      <c r="H10" s="33"/>
    </row>
    <row r="11" spans="1:13" ht="15.75" thickBot="1">
      <c r="A11" s="63" t="s">
        <v>18</v>
      </c>
      <c r="B11" s="26" t="s">
        <v>17</v>
      </c>
      <c r="C11" s="29">
        <v>402.85</v>
      </c>
      <c r="D11" s="32">
        <v>400</v>
      </c>
      <c r="E11" s="31">
        <v>0</v>
      </c>
      <c r="F11" s="32">
        <f t="shared" si="0"/>
        <v>400</v>
      </c>
      <c r="G11" s="68">
        <f t="shared" si="1"/>
        <v>802.85</v>
      </c>
      <c r="H11" s="33"/>
    </row>
    <row r="12" spans="1:13" ht="15.75" thickBot="1">
      <c r="A12" s="25" t="s">
        <v>20</v>
      </c>
      <c r="B12" s="26" t="s">
        <v>19</v>
      </c>
      <c r="C12" s="30">
        <v>841.74</v>
      </c>
      <c r="D12" s="32">
        <v>600</v>
      </c>
      <c r="E12" s="31">
        <v>0</v>
      </c>
      <c r="F12" s="32">
        <f t="shared" si="0"/>
        <v>600</v>
      </c>
      <c r="G12" s="68">
        <f t="shared" si="1"/>
        <v>1441.74</v>
      </c>
      <c r="H12" s="33"/>
    </row>
    <row r="13" spans="1:13" ht="15.75" thickBot="1">
      <c r="A13" s="63" t="s">
        <v>22</v>
      </c>
      <c r="B13" s="26" t="s">
        <v>21</v>
      </c>
      <c r="C13" s="30">
        <v>853.65</v>
      </c>
      <c r="D13" s="32">
        <v>600</v>
      </c>
      <c r="E13" s="31">
        <v>0</v>
      </c>
      <c r="F13" s="32">
        <f t="shared" si="0"/>
        <v>600</v>
      </c>
      <c r="G13" s="68">
        <f t="shared" si="1"/>
        <v>1453.65</v>
      </c>
      <c r="H13" s="33"/>
    </row>
    <row r="14" spans="1:13" ht="15.75" thickBot="1">
      <c r="A14" s="63" t="s">
        <v>5</v>
      </c>
      <c r="B14" s="27" t="s">
        <v>4</v>
      </c>
      <c r="C14" s="30">
        <v>360.07</v>
      </c>
      <c r="D14" s="31">
        <v>500</v>
      </c>
      <c r="E14" s="31">
        <v>0</v>
      </c>
      <c r="F14" s="31">
        <f t="shared" si="0"/>
        <v>500</v>
      </c>
      <c r="G14" s="68">
        <f t="shared" si="1"/>
        <v>860.06999999999994</v>
      </c>
      <c r="H14" s="33"/>
    </row>
    <row r="15" spans="1:13" ht="15.75" thickBot="1">
      <c r="A15" s="63" t="s">
        <v>24</v>
      </c>
      <c r="B15" s="26" t="s">
        <v>23</v>
      </c>
      <c r="C15" s="30">
        <v>818.24</v>
      </c>
      <c r="D15" s="32">
        <v>600</v>
      </c>
      <c r="E15" s="31">
        <v>0</v>
      </c>
      <c r="F15" s="32">
        <f t="shared" si="0"/>
        <v>600</v>
      </c>
      <c r="G15" s="68">
        <f t="shared" si="1"/>
        <v>1418.24</v>
      </c>
      <c r="H15" s="33"/>
    </row>
    <row r="16" spans="1:13" ht="15.75" thickBot="1">
      <c r="A16" s="63" t="s">
        <v>28</v>
      </c>
      <c r="B16" s="26" t="s">
        <v>27</v>
      </c>
      <c r="C16" s="30">
        <v>650.27</v>
      </c>
      <c r="D16" s="32">
        <v>500</v>
      </c>
      <c r="E16" s="31">
        <v>0</v>
      </c>
      <c r="F16" s="32">
        <f t="shared" si="0"/>
        <v>500</v>
      </c>
      <c r="G16" s="68">
        <f t="shared" si="1"/>
        <v>1150.27</v>
      </c>
      <c r="H16" s="33"/>
    </row>
    <row r="17" spans="1:8" ht="15.75" thickBot="1">
      <c r="A17" s="63" t="s">
        <v>30</v>
      </c>
      <c r="B17" s="26" t="s">
        <v>29</v>
      </c>
      <c r="C17" s="30">
        <v>600.47</v>
      </c>
      <c r="D17" s="32">
        <v>500</v>
      </c>
      <c r="E17" s="31">
        <v>0</v>
      </c>
      <c r="F17" s="32">
        <f t="shared" si="0"/>
        <v>500</v>
      </c>
      <c r="G17" s="68">
        <f t="shared" si="1"/>
        <v>1100.47</v>
      </c>
      <c r="H17" s="33"/>
    </row>
    <row r="18" spans="1:8" ht="15.75" thickBot="1">
      <c r="A18" s="63" t="s">
        <v>32</v>
      </c>
      <c r="B18" s="26" t="s">
        <v>31</v>
      </c>
      <c r="C18" s="30">
        <v>674.81</v>
      </c>
      <c r="D18" s="32">
        <v>500</v>
      </c>
      <c r="E18" s="31">
        <v>0</v>
      </c>
      <c r="F18" s="32">
        <f t="shared" si="0"/>
        <v>500</v>
      </c>
      <c r="G18" s="68">
        <f t="shared" si="1"/>
        <v>1174.81</v>
      </c>
      <c r="H18" s="33"/>
    </row>
    <row r="19" spans="1:8" ht="15.75" thickBot="1">
      <c r="A19" s="63" t="s">
        <v>34</v>
      </c>
      <c r="B19" s="26" t="s">
        <v>33</v>
      </c>
      <c r="C19" s="30">
        <v>658.19</v>
      </c>
      <c r="D19" s="32">
        <v>500</v>
      </c>
      <c r="E19" s="31">
        <v>0</v>
      </c>
      <c r="F19" s="31">
        <f t="shared" si="0"/>
        <v>500</v>
      </c>
      <c r="G19" s="68">
        <f t="shared" si="1"/>
        <v>1158.19</v>
      </c>
      <c r="H19" s="33"/>
    </row>
    <row r="20" spans="1:8" ht="15.75" thickBot="1">
      <c r="A20" s="63" t="s">
        <v>36</v>
      </c>
      <c r="B20" s="26" t="s">
        <v>35</v>
      </c>
      <c r="C20" s="30">
        <v>652.16</v>
      </c>
      <c r="D20" s="31">
        <v>500</v>
      </c>
      <c r="E20" s="31">
        <v>0</v>
      </c>
      <c r="F20" s="32">
        <f t="shared" si="0"/>
        <v>500</v>
      </c>
      <c r="G20" s="68">
        <f t="shared" si="1"/>
        <v>1152.1599999999999</v>
      </c>
      <c r="H20" s="33"/>
    </row>
    <row r="21" spans="1:8" ht="15.75" thickBot="1">
      <c r="A21" s="25" t="s">
        <v>38</v>
      </c>
      <c r="B21" s="26" t="s">
        <v>37</v>
      </c>
      <c r="C21" s="29">
        <v>509.16</v>
      </c>
      <c r="D21" s="32">
        <v>400</v>
      </c>
      <c r="E21" s="31">
        <v>0</v>
      </c>
      <c r="F21" s="32">
        <f t="shared" si="0"/>
        <v>400</v>
      </c>
      <c r="G21" s="68">
        <f t="shared" si="1"/>
        <v>909.16000000000008</v>
      </c>
      <c r="H21" s="33">
        <f>(A4*92%)*G21</f>
        <v>0</v>
      </c>
    </row>
    <row r="22" spans="1:8" ht="15.75" thickBot="1">
      <c r="A22" s="63" t="s">
        <v>42</v>
      </c>
      <c r="B22" s="26" t="s">
        <v>41</v>
      </c>
      <c r="C22" s="30">
        <v>619.66</v>
      </c>
      <c r="D22" s="32">
        <v>500</v>
      </c>
      <c r="E22" s="31">
        <v>0</v>
      </c>
      <c r="F22" s="31">
        <f t="shared" si="0"/>
        <v>500</v>
      </c>
      <c r="G22" s="68">
        <f t="shared" si="1"/>
        <v>1119.6599999999999</v>
      </c>
      <c r="H22" s="33"/>
    </row>
    <row r="23" spans="1:8" ht="15.75" thickBot="1">
      <c r="A23" s="63" t="s">
        <v>44</v>
      </c>
      <c r="B23" s="26" t="s">
        <v>43</v>
      </c>
      <c r="C23" s="30">
        <v>419.97</v>
      </c>
      <c r="D23" s="32">
        <v>400</v>
      </c>
      <c r="E23" s="31">
        <v>0</v>
      </c>
      <c r="F23" s="32">
        <f t="shared" si="0"/>
        <v>400</v>
      </c>
      <c r="G23" s="68">
        <f t="shared" si="1"/>
        <v>819.97</v>
      </c>
      <c r="H23" s="33"/>
    </row>
    <row r="24" spans="1:8" ht="15.75" thickBot="1">
      <c r="A24" s="63" t="s">
        <v>47</v>
      </c>
      <c r="B24" s="26" t="s">
        <v>46</v>
      </c>
      <c r="C24" s="30">
        <v>386.2</v>
      </c>
      <c r="D24" s="32">
        <v>400</v>
      </c>
      <c r="E24" s="31">
        <v>0</v>
      </c>
      <c r="F24" s="32">
        <f t="shared" si="0"/>
        <v>400</v>
      </c>
      <c r="G24" s="68">
        <f t="shared" si="1"/>
        <v>786.2</v>
      </c>
      <c r="H24" s="33"/>
    </row>
    <row r="25" spans="1:8" ht="15.75" thickBot="1">
      <c r="A25" s="63" t="s">
        <v>49</v>
      </c>
      <c r="B25" s="26" t="s">
        <v>48</v>
      </c>
      <c r="C25" s="30">
        <v>575.92999999999995</v>
      </c>
      <c r="D25" s="32">
        <v>500</v>
      </c>
      <c r="E25" s="31">
        <v>0</v>
      </c>
      <c r="F25" s="32">
        <f t="shared" si="0"/>
        <v>500</v>
      </c>
      <c r="G25" s="68">
        <f t="shared" si="1"/>
        <v>1075.9299999999998</v>
      </c>
      <c r="H25" s="33"/>
    </row>
    <row r="26" spans="1:8" ht="15.75" thickBot="1">
      <c r="A26" s="63" t="s">
        <v>51</v>
      </c>
      <c r="B26" s="26" t="s">
        <v>50</v>
      </c>
      <c r="C26" s="30">
        <v>629.54</v>
      </c>
      <c r="D26" s="32">
        <v>500</v>
      </c>
      <c r="E26" s="31">
        <v>0</v>
      </c>
      <c r="F26" s="32">
        <f t="shared" si="0"/>
        <v>500</v>
      </c>
      <c r="G26" s="68">
        <f t="shared" si="1"/>
        <v>1129.54</v>
      </c>
      <c r="H26" s="33"/>
    </row>
    <row r="27" spans="1:8" ht="15.75" thickBot="1">
      <c r="A27" s="63" t="s">
        <v>53</v>
      </c>
      <c r="B27" s="26" t="s">
        <v>52</v>
      </c>
      <c r="C27" s="30">
        <v>628.96</v>
      </c>
      <c r="D27" s="32">
        <v>500</v>
      </c>
      <c r="E27" s="31">
        <v>0</v>
      </c>
      <c r="F27" s="32">
        <f t="shared" si="0"/>
        <v>500</v>
      </c>
      <c r="G27" s="68">
        <f t="shared" si="1"/>
        <v>1128.96</v>
      </c>
      <c r="H27" s="33"/>
    </row>
    <row r="28" spans="1:8" ht="15.75" thickBot="1">
      <c r="A28" s="63" t="s">
        <v>55</v>
      </c>
      <c r="B28" s="26" t="s">
        <v>54</v>
      </c>
      <c r="C28" s="30">
        <v>352.4</v>
      </c>
      <c r="D28" s="32">
        <v>400</v>
      </c>
      <c r="E28" s="31">
        <v>0</v>
      </c>
      <c r="F28" s="32">
        <f t="shared" si="0"/>
        <v>400</v>
      </c>
      <c r="G28" s="68">
        <f t="shared" si="1"/>
        <v>752.4</v>
      </c>
      <c r="H28" s="33"/>
    </row>
    <row r="29" spans="1:8" ht="15.75" thickBot="1">
      <c r="A29" s="63" t="s">
        <v>59</v>
      </c>
      <c r="B29" s="26" t="s">
        <v>58</v>
      </c>
      <c r="C29" s="30">
        <v>372.96</v>
      </c>
      <c r="D29" s="32">
        <v>400</v>
      </c>
      <c r="E29" s="31">
        <v>0</v>
      </c>
      <c r="F29" s="32">
        <f t="shared" si="0"/>
        <v>400</v>
      </c>
      <c r="G29" s="68">
        <f t="shared" si="1"/>
        <v>772.96</v>
      </c>
      <c r="H29" s="33"/>
    </row>
    <row r="30" spans="1:8" ht="15.75" thickBot="1">
      <c r="A30" s="25" t="s">
        <v>61</v>
      </c>
      <c r="B30" s="26" t="s">
        <v>60</v>
      </c>
      <c r="C30" s="30">
        <v>214.08</v>
      </c>
      <c r="D30" s="32">
        <v>400</v>
      </c>
      <c r="E30" s="31">
        <v>0</v>
      </c>
      <c r="F30" s="32">
        <f t="shared" si="0"/>
        <v>400</v>
      </c>
      <c r="G30" s="68">
        <f t="shared" si="1"/>
        <v>614.08000000000004</v>
      </c>
      <c r="H30" s="33"/>
    </row>
    <row r="31" spans="1:8" ht="15.75" thickBot="1">
      <c r="A31" s="63" t="s">
        <v>63</v>
      </c>
      <c r="B31" s="26" t="s">
        <v>62</v>
      </c>
      <c r="C31" s="30">
        <v>469.55</v>
      </c>
      <c r="D31" s="32">
        <v>400</v>
      </c>
      <c r="E31" s="31">
        <v>0</v>
      </c>
      <c r="F31" s="32">
        <f t="shared" si="0"/>
        <v>400</v>
      </c>
      <c r="G31" s="68">
        <f t="shared" si="1"/>
        <v>869.55</v>
      </c>
      <c r="H31" s="33"/>
    </row>
    <row r="32" spans="1:8" ht="15.75" thickBot="1">
      <c r="A32" s="63" t="s">
        <v>65</v>
      </c>
      <c r="B32" s="26" t="s">
        <v>64</v>
      </c>
      <c r="C32" s="30">
        <v>410.75</v>
      </c>
      <c r="D32" s="32">
        <v>400</v>
      </c>
      <c r="E32" s="31">
        <v>0</v>
      </c>
      <c r="F32" s="32">
        <f t="shared" si="0"/>
        <v>400</v>
      </c>
      <c r="G32" s="68">
        <f t="shared" si="1"/>
        <v>810.75</v>
      </c>
      <c r="H32" s="33"/>
    </row>
    <row r="33" spans="1:8" ht="15.75" thickBot="1">
      <c r="A33" s="63" t="s">
        <v>67</v>
      </c>
      <c r="B33" s="26" t="s">
        <v>66</v>
      </c>
      <c r="C33" s="29">
        <v>305.29000000000002</v>
      </c>
      <c r="D33" s="32">
        <v>400</v>
      </c>
      <c r="E33" s="31">
        <v>0</v>
      </c>
      <c r="F33" s="32">
        <f t="shared" si="0"/>
        <v>400</v>
      </c>
      <c r="G33" s="68">
        <f t="shared" si="1"/>
        <v>705.29</v>
      </c>
      <c r="H33" s="33"/>
    </row>
    <row r="34" spans="1:8" ht="15.75" thickBot="1">
      <c r="A34" s="63" t="s">
        <v>69</v>
      </c>
      <c r="B34" s="26" t="s">
        <v>68</v>
      </c>
      <c r="C34" s="30">
        <v>319.92</v>
      </c>
      <c r="D34" s="32">
        <v>400</v>
      </c>
      <c r="E34" s="31">
        <v>0</v>
      </c>
      <c r="F34" s="32">
        <f t="shared" si="0"/>
        <v>400</v>
      </c>
      <c r="G34" s="68">
        <f t="shared" si="1"/>
        <v>719.92000000000007</v>
      </c>
      <c r="H34" s="33"/>
    </row>
    <row r="35" spans="1:8" ht="15.75" thickBot="1">
      <c r="A35" s="63" t="s">
        <v>71</v>
      </c>
      <c r="B35" s="26" t="s">
        <v>70</v>
      </c>
      <c r="C35" s="30">
        <v>223.01</v>
      </c>
      <c r="D35" s="32">
        <v>400</v>
      </c>
      <c r="E35" s="31">
        <v>0</v>
      </c>
      <c r="F35" s="32">
        <f t="shared" si="0"/>
        <v>400</v>
      </c>
      <c r="G35" s="68">
        <f t="shared" si="1"/>
        <v>623.01</v>
      </c>
      <c r="H35" s="33"/>
    </row>
    <row r="36" spans="1:8" ht="15.75" thickBot="1">
      <c r="A36" s="24" t="s">
        <v>73</v>
      </c>
      <c r="B36" s="26" t="s">
        <v>72</v>
      </c>
      <c r="C36" s="30">
        <v>212.09</v>
      </c>
      <c r="D36" s="32">
        <v>400</v>
      </c>
      <c r="E36" s="31">
        <v>0</v>
      </c>
      <c r="F36" s="32">
        <f t="shared" si="0"/>
        <v>400</v>
      </c>
      <c r="G36" s="68">
        <f t="shared" si="1"/>
        <v>612.09</v>
      </c>
      <c r="H36" s="33"/>
    </row>
    <row r="37" spans="1:8" ht="15.75" thickBot="1">
      <c r="A37" s="24" t="s">
        <v>75</v>
      </c>
      <c r="B37" s="26" t="s">
        <v>74</v>
      </c>
      <c r="C37" s="29">
        <v>210.05</v>
      </c>
      <c r="D37" s="31">
        <v>400</v>
      </c>
      <c r="E37" s="31">
        <v>0</v>
      </c>
      <c r="F37" s="32">
        <f t="shared" si="0"/>
        <v>400</v>
      </c>
      <c r="G37" s="68">
        <f t="shared" si="1"/>
        <v>610.04999999999995</v>
      </c>
      <c r="H37" s="33"/>
    </row>
    <row r="38" spans="1:8" ht="15.75" thickBot="1">
      <c r="A38" s="24" t="s">
        <v>127</v>
      </c>
      <c r="B38" s="26" t="s">
        <v>76</v>
      </c>
      <c r="C38" s="30">
        <v>225.85</v>
      </c>
      <c r="D38" s="32">
        <v>400</v>
      </c>
      <c r="E38" s="31">
        <v>0</v>
      </c>
      <c r="F38" s="32">
        <f t="shared" si="0"/>
        <v>400</v>
      </c>
      <c r="G38" s="68">
        <f t="shared" si="1"/>
        <v>625.85</v>
      </c>
      <c r="H38" s="33"/>
    </row>
    <row r="39" spans="1:8" ht="15.75" thickBot="1">
      <c r="A39" s="25" t="s">
        <v>78</v>
      </c>
      <c r="B39" s="26" t="s">
        <v>77</v>
      </c>
      <c r="C39" s="30">
        <v>227.87</v>
      </c>
      <c r="D39" s="32">
        <v>400</v>
      </c>
      <c r="E39" s="31">
        <v>0</v>
      </c>
      <c r="F39" s="32">
        <f t="shared" si="0"/>
        <v>400</v>
      </c>
      <c r="G39" s="68">
        <f t="shared" si="1"/>
        <v>627.87</v>
      </c>
      <c r="H39" s="33"/>
    </row>
    <row r="40" spans="1:8" ht="15.75" thickBot="1">
      <c r="A40" s="24" t="s">
        <v>80</v>
      </c>
      <c r="B40" s="26" t="s">
        <v>79</v>
      </c>
      <c r="C40" s="30">
        <v>385.32</v>
      </c>
      <c r="D40" s="32">
        <v>400</v>
      </c>
      <c r="E40" s="31">
        <v>0</v>
      </c>
      <c r="F40" s="32">
        <f t="shared" si="0"/>
        <v>400</v>
      </c>
      <c r="G40" s="68">
        <f t="shared" si="1"/>
        <v>785.31999999999994</v>
      </c>
      <c r="H40" s="33"/>
    </row>
    <row r="41" spans="1:8" ht="14.25" customHeight="1" thickBot="1">
      <c r="A41" s="24" t="s">
        <v>137</v>
      </c>
      <c r="B41" s="26" t="s">
        <v>140</v>
      </c>
      <c r="C41" s="30">
        <v>11.84</v>
      </c>
      <c r="D41" s="32">
        <v>0</v>
      </c>
      <c r="E41" s="32">
        <v>388.16</v>
      </c>
      <c r="F41" s="32">
        <f>E41</f>
        <v>388.16</v>
      </c>
      <c r="G41" s="68">
        <f t="shared" si="1"/>
        <v>400</v>
      </c>
      <c r="H41" s="33">
        <f>(A4*8%)*G41</f>
        <v>0</v>
      </c>
    </row>
    <row r="42" spans="1:8" ht="15.75" thickBot="1">
      <c r="A42" s="24" t="s">
        <v>136</v>
      </c>
      <c r="B42" s="26" t="s">
        <v>141</v>
      </c>
      <c r="C42" s="29">
        <v>11.84</v>
      </c>
      <c r="D42" s="32"/>
      <c r="E42" s="107">
        <v>288.16000000000003</v>
      </c>
      <c r="F42" s="32">
        <f>E42</f>
        <v>288.16000000000003</v>
      </c>
      <c r="G42" s="68">
        <f t="shared" si="1"/>
        <v>300</v>
      </c>
      <c r="H42" s="33"/>
    </row>
    <row r="43" spans="1:8" ht="24" customHeight="1" thickBot="1">
      <c r="A43" s="39" t="s">
        <v>85</v>
      </c>
      <c r="B43" s="57"/>
      <c r="C43" s="61">
        <f>SUM(C7:C42)</f>
        <v>16894.09</v>
      </c>
      <c r="D43" s="58"/>
      <c r="E43" s="58"/>
      <c r="F43" s="120"/>
      <c r="G43" s="120"/>
      <c r="H43" s="59">
        <f>SUM(H3:H42)</f>
        <v>0</v>
      </c>
    </row>
    <row r="45" spans="1:8" ht="15.75" thickBot="1"/>
    <row r="46" spans="1:8" ht="15.75" thickBot="1">
      <c r="A46" s="215" t="s">
        <v>145</v>
      </c>
      <c r="B46" s="216"/>
    </row>
  </sheetData>
  <sheetProtection password="87E1" sheet="1" objects="1" scenarios="1"/>
  <mergeCells count="4">
    <mergeCell ref="B3:H5"/>
    <mergeCell ref="A4:A5"/>
    <mergeCell ref="A1:M1"/>
    <mergeCell ref="A46:B4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Orientações</vt:lpstr>
      <vt:lpstr>Oferta Total</vt:lpstr>
      <vt:lpstr>Consultas</vt:lpstr>
      <vt:lpstr>Exames Obrigatórios</vt:lpstr>
      <vt:lpstr>Exames Optativos</vt:lpstr>
      <vt:lpstr>Cirurgias Obrigatórias</vt:lpstr>
      <vt:lpstr>Cirurgias Optativas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mariana.goncalves</dc:creator>
  <cp:lastModifiedBy>mariana.goncalves</cp:lastModifiedBy>
  <cp:lastPrinted>2019-07-29T13:55:34Z</cp:lastPrinted>
  <dcterms:created xsi:type="dcterms:W3CDTF">2019-07-09T17:20:59Z</dcterms:created>
  <dcterms:modified xsi:type="dcterms:W3CDTF">2019-08-13T13:04:40Z</dcterms:modified>
</cp:coreProperties>
</file>