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5605" windowHeight="13980" activeTab="1"/>
  </bookViews>
  <sheets>
    <sheet name="Orientações Preenchimento " sheetId="4" r:id="rId1"/>
    <sheet name="Oferta Total Ressonância" sheetId="1" r:id="rId2"/>
    <sheet name="Of. Ressonância Adulto e Inf.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/>
  <c r="C4" s="1"/>
  <c r="B11" l="1"/>
  <c r="C6"/>
  <c r="E6" s="1"/>
  <c r="O6" i="2"/>
  <c r="O7"/>
  <c r="O8"/>
  <c r="O9"/>
  <c r="O10"/>
  <c r="O11"/>
  <c r="O12"/>
  <c r="O13"/>
  <c r="O14"/>
  <c r="O15"/>
  <c r="O16"/>
  <c r="O17"/>
  <c r="O18"/>
  <c r="O19"/>
  <c r="O20"/>
  <c r="O5"/>
  <c r="N6"/>
  <c r="N7"/>
  <c r="N8"/>
  <c r="N9"/>
  <c r="N10"/>
  <c r="N11"/>
  <c r="N12"/>
  <c r="N13"/>
  <c r="N14"/>
  <c r="N15"/>
  <c r="N16"/>
  <c r="N17"/>
  <c r="N18"/>
  <c r="N19"/>
  <c r="N20"/>
  <c r="N5"/>
  <c r="M6"/>
  <c r="M7"/>
  <c r="M8"/>
  <c r="M9"/>
  <c r="M10"/>
  <c r="M11"/>
  <c r="M12"/>
  <c r="M13"/>
  <c r="M14"/>
  <c r="M15"/>
  <c r="M16"/>
  <c r="M17"/>
  <c r="M18"/>
  <c r="M19"/>
  <c r="M20"/>
  <c r="M5"/>
  <c r="L6"/>
  <c r="L7"/>
  <c r="L8"/>
  <c r="L9"/>
  <c r="L10"/>
  <c r="L11"/>
  <c r="L12"/>
  <c r="L13"/>
  <c r="L14"/>
  <c r="L15"/>
  <c r="L16"/>
  <c r="L17"/>
  <c r="L18"/>
  <c r="L19"/>
  <c r="L20"/>
  <c r="L5"/>
  <c r="R3"/>
  <c r="P15" l="1"/>
  <c r="P7"/>
  <c r="P18"/>
  <c r="P14"/>
  <c r="P10"/>
  <c r="P6"/>
  <c r="P11" l="1"/>
  <c r="P16"/>
  <c r="P12"/>
  <c r="P8"/>
  <c r="P13"/>
  <c r="P9"/>
  <c r="P5"/>
  <c r="P17"/>
  <c r="P21" l="1"/>
  <c r="F6" i="1"/>
  <c r="G11" l="1"/>
  <c r="G12" s="1"/>
  <c r="C11"/>
  <c r="C12" s="1"/>
  <c r="E11"/>
  <c r="E12" s="1"/>
  <c r="F11"/>
  <c r="F12" s="1"/>
  <c r="H11"/>
  <c r="H12" s="1"/>
  <c r="D19" l="1"/>
  <c r="D11"/>
  <c r="D12" s="1"/>
  <c r="I12" s="1"/>
  <c r="C26" l="1"/>
  <c r="I19"/>
  <c r="C19"/>
  <c r="F19"/>
  <c r="D20"/>
  <c r="I11"/>
  <c r="E19" l="1"/>
  <c r="G19" s="1"/>
  <c r="C20"/>
</calcChain>
</file>

<file path=xl/sharedStrings.xml><?xml version="1.0" encoding="utf-8"?>
<sst xmlns="http://schemas.openxmlformats.org/spreadsheetml/2006/main" count="92" uniqueCount="89">
  <si>
    <t xml:space="preserve"> Nome do Procedimento</t>
  </si>
  <si>
    <t>Códigos SIGTAP</t>
  </si>
  <si>
    <t>Valor Procedimento SIGTAP R$</t>
  </si>
  <si>
    <t>Quantitativo Total Ofertado X Valor total por procedimento</t>
  </si>
  <si>
    <t>Capacidade Instalada (mensal)</t>
  </si>
  <si>
    <t>Oferta Mensal para SUS</t>
  </si>
  <si>
    <t>3. Total</t>
  </si>
  <si>
    <t xml:space="preserve">Elementos </t>
  </si>
  <si>
    <t>Quantidade  de Oferta SUS</t>
  </si>
  <si>
    <t>TOTAL</t>
  </si>
  <si>
    <t xml:space="preserve">1º PASSO: </t>
  </si>
  <si>
    <t>2º PASSO:</t>
  </si>
  <si>
    <t>ATENÇÃO OBRIGATÓRIO!</t>
  </si>
  <si>
    <t>3º PASSO:</t>
  </si>
  <si>
    <t>SERÁ PREENCHIDO AUTOMATICAMENTE</t>
  </si>
  <si>
    <t>02.07.01.001-3</t>
  </si>
  <si>
    <t>ANGIORESSONANCIA CEREBRAL</t>
  </si>
  <si>
    <t>RESSONANCIA MAGNETICA DE ARTICULACAO TEMPORO-MANDIBULAR (BILATERAL)</t>
  </si>
  <si>
    <t>RESSONANCIA MAGNETICA DE COLUNA CERVICAL</t>
  </si>
  <si>
    <t>RESSONANCIA MAGNETICA DE COLUNA LOMBO-SACRA</t>
  </si>
  <si>
    <t>RESSONANCIA MAGNETICA DE COLUNA TORACICA</t>
  </si>
  <si>
    <t>RESSONANCIA MAGNETICA DE CRANIO</t>
  </si>
  <si>
    <t>RESSONANCIA MAGNETICA DE SELA TURCICA</t>
  </si>
  <si>
    <t>RESSONANCIA MAGNETICA DE MEMBRO SUPERIOR (UNILATERAL)</t>
  </si>
  <si>
    <t>RESSONANCIA MAGNETICA DE TORAX</t>
  </si>
  <si>
    <t>RESSONANCIA MAGNETICA DE ABDOMEN SUPERIOR</t>
  </si>
  <si>
    <t>RESSONANCIA MAGNETICA DE BACIA / PELVE</t>
  </si>
  <si>
    <t>RESSONANCIA MAGNETICA DE MEMBRO INFERIOR (UNILATERAL)</t>
  </si>
  <si>
    <t>RESSONANCIA MAGNETICA DE VIAS BILIARES</t>
  </si>
  <si>
    <t>02.07.01.002-1</t>
  </si>
  <si>
    <t>02.07.01.003-0</t>
  </si>
  <si>
    <t>02.07.01.004-8</t>
  </si>
  <si>
    <t>02.07.01.005-6</t>
  </si>
  <si>
    <t>02.07.01.006-4</t>
  </si>
  <si>
    <t>02.07.01.007-2</t>
  </si>
  <si>
    <t>02.07.02.001-9</t>
  </si>
  <si>
    <t>02.07.02.002-7</t>
  </si>
  <si>
    <t>02.07.02.003-5</t>
  </si>
  <si>
    <t>02.07.03.002-2</t>
  </si>
  <si>
    <t>02.07.03.003-0</t>
  </si>
  <si>
    <t>02.07.03.004-9</t>
  </si>
  <si>
    <t>02.07.03.001-4</t>
  </si>
  <si>
    <t xml:space="preserve">OFERTA TOTAL DE PROCEDIMENTOS DE RESSONÂNCIA MAGNÉTICA </t>
  </si>
  <si>
    <t>Elemento 1 - Procedimentos de Ressonância Magnética Adulto</t>
  </si>
  <si>
    <t>Abra a Aba Oferta Total Ressonância</t>
  </si>
  <si>
    <t>RESSONÂNCIA DE MAMA</t>
  </si>
  <si>
    <t>DEMAIS ANGIORESSONÂNCIAS</t>
  </si>
  <si>
    <t>Valor Consulta de Enfermagem SIGTAP</t>
  </si>
  <si>
    <t>Valor Sedação SIGTAP</t>
  </si>
  <si>
    <t>Valor Administração de Medicamentos SIGTAP</t>
  </si>
  <si>
    <t>Valor Total por Procedimento com Sedação</t>
  </si>
  <si>
    <t xml:space="preserve">Valor Total por Procedimento sem contraste e sem Sedação </t>
  </si>
  <si>
    <t xml:space="preserve">Valor Total por Procedimento com Contraste </t>
  </si>
  <si>
    <t>Valor Total por Procedimento com Sedação e com  Contraste</t>
  </si>
  <si>
    <t>RESSONANCIA MAGNETICA DE CORACAO / AORTA C/ CINE **</t>
  </si>
  <si>
    <t>Valor Contraste*</t>
  </si>
  <si>
    <t>Valor Sedação*</t>
  </si>
  <si>
    <t>Quantidade ofertada x Valor total por procedimento sem sedação e sem contraste</t>
  </si>
  <si>
    <t>Quantidade ofertada x valor SIGTAP Sedação</t>
  </si>
  <si>
    <t>Quantidade ofertada x valor SIGTAP Contraste</t>
  </si>
  <si>
    <t>Ressonância de Coração e Mamas</t>
  </si>
  <si>
    <t xml:space="preserve">Valor Total </t>
  </si>
  <si>
    <t xml:space="preserve">* OBS: A SMS de Florianópolis estima que 35% dos exames de ressonância podem necessitar de contraste e que 7% podem precisar de sedação.  </t>
  </si>
  <si>
    <t xml:space="preserve">* * OBS: A SMS de Florianópolis estima que 2,8% dos exames de ressonância serão de coração e mama, cujo valor é de R$ 361,25.  </t>
  </si>
  <si>
    <t>Ressonância Magnética - Adulto</t>
  </si>
  <si>
    <t>Nos campos  azuis insira a quantidade de procedimento que o Serviço possui de capacidade instalada</t>
  </si>
  <si>
    <r>
      <t xml:space="preserve">A planilha </t>
    </r>
    <r>
      <rPr>
        <b/>
        <sz val="14"/>
        <color rgb="FF000000"/>
        <rFont val="Arial"/>
        <family val="2"/>
      </rPr>
      <t>automaticamente</t>
    </r>
    <r>
      <rPr>
        <sz val="14"/>
        <color rgb="FF000000"/>
        <rFont val="Arial"/>
        <family val="2"/>
      </rPr>
      <t xml:space="preserve"> fará o cálculo financeiro de acordo com os valorers praticados e as estimativas realizadas pela SMS. </t>
    </r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</si>
  <si>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 planilha </t>
    </r>
    <r>
      <rPr>
        <b/>
        <sz val="14"/>
        <color rgb="FF000000"/>
        <rFont val="Arial"/>
        <family val="2"/>
      </rPr>
      <t>Oferta Total Ressonância</t>
    </r>
  </si>
  <si>
    <t xml:space="preserve">4º PASSO: </t>
  </si>
  <si>
    <t>ANEXAR A PLANILHA DO 4º PASSO AO OFÍCIO DA OFERTA DE PROCEDIMENTOS</t>
  </si>
  <si>
    <t>5º PASSO:</t>
  </si>
  <si>
    <t xml:space="preserve">                                    ORIENTAÇÕES PARA PREENCHIMENTO DA PLANILHA                                               OFERTA DO EDITAL Nº- RESSONÂNCIA MAGNÉTICA</t>
  </si>
  <si>
    <t>1. Ressonância Magnética Adulto Geral (Obrigatório)</t>
  </si>
  <si>
    <t>1.1 Ressonância Magnética de Coração e de Mama (adulto e infantil)</t>
  </si>
  <si>
    <t>Valor Recurso Próprio Sedação</t>
  </si>
  <si>
    <t>Valor Recurso Próprio Contraste</t>
  </si>
  <si>
    <t>No campo amarelo Insira a quantidade Total de Ressonância Magnética (Adulto) que será ofertado ao SUS.</t>
  </si>
  <si>
    <t xml:space="preserve">No segundo campo Lilás - Ressonância Magnética Infantil -  aparecerá a quantidade Total de Ressonância Magnética Infantil que será ofertada ao SUS, com base no total ofertado. Ou seja, esse campo não deve ser preenchido, esse será automático. </t>
  </si>
  <si>
    <t>No primeiro campo Lilás - Ressonância Magnética de Coração e de Mama - aparecerá a quantidade Total de Ressonância Magnética de Coração e de Mama que será ofertada ao SUS, com base no total ofertado. Ou seja, esse campo não deve ser preenchido, pois será automático e estará contemplado dentro do total ofertado ao SUS.</t>
  </si>
  <si>
    <t xml:space="preserve">2. Ressonância Magnética Infantil </t>
  </si>
  <si>
    <t xml:space="preserve">No campo total, aparecerá a soma  dos itens "1" e "2" </t>
  </si>
  <si>
    <t>mac</t>
  </si>
  <si>
    <t>mês</t>
  </si>
  <si>
    <t>ano</t>
  </si>
  <si>
    <t>rp</t>
  </si>
  <si>
    <t>MAC</t>
  </si>
  <si>
    <t>RP</t>
  </si>
  <si>
    <t xml:space="preserve">6 MESES </t>
  </si>
  <si>
    <t>OFERTA DE PROCEDIMENTOS DE RESSONÂNCIA MAGNÉTICA - EDITAL 009/2019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</si>
</sst>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&quot;\ #,##0.00"/>
    <numFmt numFmtId="165" formatCode="&quot;R$&quot;#,##0.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16"/>
      <color theme="1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rgb="FFFFFF00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FFFF00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9">
    <xf numFmtId="0" fontId="0" fillId="0" borderId="0" xfId="0"/>
    <xf numFmtId="0" fontId="8" fillId="4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wrapTex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164" fontId="9" fillId="13" borderId="1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2" fontId="11" fillId="10" borderId="9" xfId="0" applyNumberFormat="1" applyFont="1" applyFill="1" applyBorder="1"/>
    <xf numFmtId="165" fontId="12" fillId="4" borderId="2" xfId="0" applyNumberFormat="1" applyFont="1" applyFill="1" applyBorder="1"/>
    <xf numFmtId="2" fontId="15" fillId="8" borderId="1" xfId="0" applyNumberFormat="1" applyFont="1" applyFill="1" applyBorder="1" applyAlignment="1">
      <alignment horizontal="center" vertical="center"/>
    </xf>
    <xf numFmtId="2" fontId="15" fillId="8" borderId="1" xfId="0" applyNumberFormat="1" applyFont="1" applyFill="1" applyBorder="1" applyAlignment="1">
      <alignment horizontal="center" vertical="center" wrapText="1"/>
    </xf>
    <xf numFmtId="165" fontId="15" fillId="8" borderId="1" xfId="0" applyNumberFormat="1" applyFont="1" applyFill="1" applyBorder="1" applyAlignment="1">
      <alignment horizontal="center" vertical="center" wrapText="1"/>
    </xf>
    <xf numFmtId="165" fontId="15" fillId="9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1" fillId="0" borderId="0" xfId="0" applyFont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64" fontId="0" fillId="0" borderId="0" xfId="0" applyNumberFormat="1"/>
    <xf numFmtId="0" fontId="9" fillId="13" borderId="2" xfId="0" applyFont="1" applyFill="1" applyBorder="1" applyAlignment="1">
      <alignment vertical="center"/>
    </xf>
    <xf numFmtId="0" fontId="9" fillId="13" borderId="4" xfId="0" applyFont="1" applyFill="1" applyBorder="1" applyAlignment="1">
      <alignment vertical="center"/>
    </xf>
    <xf numFmtId="0" fontId="0" fillId="13" borderId="4" xfId="0" applyFill="1" applyBorder="1"/>
    <xf numFmtId="0" fontId="13" fillId="11" borderId="0" xfId="0" applyFont="1" applyFill="1" applyBorder="1" applyAlignment="1">
      <alignment horizontal="center"/>
    </xf>
    <xf numFmtId="2" fontId="9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center"/>
    </xf>
    <xf numFmtId="164" fontId="9" fillId="11" borderId="0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justify" vertical="top" wrapText="1"/>
    </xf>
    <xf numFmtId="0" fontId="20" fillId="3" borderId="14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Fill="1" applyBorder="1"/>
    <xf numFmtId="1" fontId="11" fillId="10" borderId="19" xfId="0" applyNumberFormat="1" applyFont="1" applyFill="1" applyBorder="1" applyAlignment="1">
      <alignment horizontal="center" vertical="center"/>
    </xf>
    <xf numFmtId="164" fontId="11" fillId="10" borderId="19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5" fillId="13" borderId="21" xfId="0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17" borderId="3" xfId="0" applyFont="1" applyFill="1" applyBorder="1" applyAlignment="1">
      <alignment horizontal="center" vertical="center" wrapText="1"/>
    </xf>
    <xf numFmtId="164" fontId="9" fillId="13" borderId="13" xfId="0" applyNumberFormat="1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 vertical="center" wrapText="1"/>
    </xf>
    <xf numFmtId="1" fontId="8" fillId="18" borderId="0" xfId="0" applyNumberFormat="1" applyFont="1" applyFill="1" applyBorder="1" applyAlignment="1">
      <alignment wrapText="1"/>
    </xf>
    <xf numFmtId="0" fontId="8" fillId="19" borderId="0" xfId="0" applyFont="1" applyFill="1" applyBorder="1" applyAlignment="1">
      <alignment wrapText="1"/>
    </xf>
    <xf numFmtId="1" fontId="10" fillId="18" borderId="0" xfId="0" applyNumberFormat="1" applyFont="1" applyFill="1" applyBorder="1" applyAlignment="1">
      <alignment wrapText="1"/>
    </xf>
    <xf numFmtId="0" fontId="10" fillId="18" borderId="0" xfId="0" applyNumberFormat="1" applyFont="1" applyFill="1" applyBorder="1" applyAlignment="1">
      <alignment wrapText="1"/>
    </xf>
    <xf numFmtId="0" fontId="1" fillId="20" borderId="0" xfId="0" applyFont="1" applyFill="1" applyBorder="1" applyAlignment="1">
      <alignment horizontal="center" vertical="center" wrapText="1"/>
    </xf>
    <xf numFmtId="0" fontId="7" fillId="16" borderId="22" xfId="0" applyFont="1" applyFill="1" applyBorder="1"/>
    <xf numFmtId="0" fontId="0" fillId="5" borderId="5" xfId="0" applyFont="1" applyFill="1" applyBorder="1" applyAlignment="1">
      <alignment wrapText="1"/>
    </xf>
    <xf numFmtId="44" fontId="24" fillId="0" borderId="0" xfId="0" applyNumberFormat="1" applyFont="1"/>
    <xf numFmtId="44" fontId="24" fillId="0" borderId="2" xfId="0" applyNumberFormat="1" applyFont="1" applyBorder="1"/>
    <xf numFmtId="0" fontId="0" fillId="0" borderId="4" xfId="0" applyBorder="1"/>
    <xf numFmtId="0" fontId="25" fillId="0" borderId="0" xfId="0" applyFont="1"/>
    <xf numFmtId="44" fontId="25" fillId="0" borderId="0" xfId="0" applyNumberFormat="1" applyFont="1"/>
    <xf numFmtId="164" fontId="25" fillId="0" borderId="0" xfId="0" applyNumberFormat="1" applyFont="1"/>
    <xf numFmtId="164" fontId="9" fillId="13" borderId="2" xfId="0" applyNumberFormat="1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8" fillId="4" borderId="23" xfId="0" applyFont="1" applyFill="1" applyBorder="1" applyAlignment="1">
      <alignment wrapText="1"/>
    </xf>
    <xf numFmtId="0" fontId="8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wrapText="1"/>
    </xf>
    <xf numFmtId="1" fontId="8" fillId="15" borderId="26" xfId="0" applyNumberFormat="1" applyFont="1" applyFill="1" applyBorder="1" applyAlignment="1">
      <alignment wrapText="1"/>
    </xf>
    <xf numFmtId="0" fontId="6" fillId="4" borderId="27" xfId="0" applyFont="1" applyFill="1" applyBorder="1" applyAlignment="1">
      <alignment wrapText="1"/>
    </xf>
    <xf numFmtId="0" fontId="8" fillId="7" borderId="28" xfId="0" applyNumberFormat="1" applyFont="1" applyFill="1" applyBorder="1" applyAlignment="1">
      <alignment wrapText="1"/>
    </xf>
    <xf numFmtId="0" fontId="8" fillId="7" borderId="29" xfId="0" applyNumberFormat="1" applyFont="1" applyFill="1" applyBorder="1" applyAlignment="1">
      <alignment wrapText="1"/>
    </xf>
    <xf numFmtId="0" fontId="6" fillId="12" borderId="30" xfId="0" applyFont="1" applyFill="1" applyBorder="1" applyAlignment="1">
      <alignment wrapText="1"/>
    </xf>
    <xf numFmtId="0" fontId="6" fillId="12" borderId="31" xfId="0" applyFont="1" applyFill="1" applyBorder="1" applyAlignment="1">
      <alignment wrapText="1"/>
    </xf>
    <xf numFmtId="1" fontId="10" fillId="12" borderId="32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9" fillId="0" borderId="11" xfId="0" applyFont="1" applyBorder="1"/>
    <xf numFmtId="0" fontId="19" fillId="0" borderId="12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9" fillId="13" borderId="2" xfId="0" applyNumberFormat="1" applyFont="1" applyFill="1" applyBorder="1" applyAlignment="1">
      <alignment horizontal="center" vertical="center"/>
    </xf>
    <xf numFmtId="164" fontId="9" fillId="13" borderId="3" xfId="0" applyNumberFormat="1" applyFont="1" applyFill="1" applyBorder="1" applyAlignment="1">
      <alignment horizontal="center" vertical="center"/>
    </xf>
    <xf numFmtId="164" fontId="9" fillId="13" borderId="4" xfId="0" applyNumberFormat="1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</cellXfs>
  <cellStyles count="9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</xdr:row>
      <xdr:rowOff>111580</xdr:rowOff>
    </xdr:from>
    <xdr:to>
      <xdr:col>2</xdr:col>
      <xdr:colOff>44904</xdr:colOff>
      <xdr:row>2</xdr:row>
      <xdr:rowOff>606880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9" y="152401"/>
          <a:ext cx="256222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476250</xdr:colOff>
      <xdr:row>55</xdr:row>
      <xdr:rowOff>27213</xdr:rowOff>
    </xdr:from>
    <xdr:to>
      <xdr:col>21</xdr:col>
      <xdr:colOff>538843</xdr:colOff>
      <xdr:row>55</xdr:row>
      <xdr:rowOff>2109106</xdr:rowOff>
    </xdr:to>
    <xdr:pic>
      <xdr:nvPicPr>
        <xdr:cNvPr id="32" name="Imagem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2357" y="15063106"/>
          <a:ext cx="13887450" cy="208189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353786</xdr:colOff>
      <xdr:row>9</xdr:row>
      <xdr:rowOff>68034</xdr:rowOff>
    </xdr:from>
    <xdr:to>
      <xdr:col>11</xdr:col>
      <xdr:colOff>4762500</xdr:colOff>
      <xdr:row>11</xdr:row>
      <xdr:rowOff>139778</xdr:rowOff>
    </xdr:to>
    <xdr:pic>
      <xdr:nvPicPr>
        <xdr:cNvPr id="36" name="Imagem 3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9893" y="2653391"/>
          <a:ext cx="8191500" cy="45274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1019988</xdr:colOff>
      <xdr:row>8</xdr:row>
      <xdr:rowOff>269360</xdr:rowOff>
    </xdr:from>
    <xdr:to>
      <xdr:col>10</xdr:col>
      <xdr:colOff>225577</xdr:colOff>
      <xdr:row>9</xdr:row>
      <xdr:rowOff>180112</xdr:rowOff>
    </xdr:to>
    <xdr:sp macro="" textlink="">
      <xdr:nvSpPr>
        <xdr:cNvPr id="17" name="Seta para a direita 16"/>
        <xdr:cNvSpPr/>
      </xdr:nvSpPr>
      <xdr:spPr>
        <a:xfrm rot="849681">
          <a:off x="4761952" y="2133539"/>
          <a:ext cx="3437411" cy="63193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449036</xdr:colOff>
      <xdr:row>15</xdr:row>
      <xdr:rowOff>136071</xdr:rowOff>
    </xdr:from>
    <xdr:to>
      <xdr:col>12</xdr:col>
      <xdr:colOff>40821</xdr:colOff>
      <xdr:row>30</xdr:row>
      <xdr:rowOff>174171</xdr:rowOff>
    </xdr:to>
    <xdr:pic>
      <xdr:nvPicPr>
        <xdr:cNvPr id="29" name="Imagem 2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5143" y="3864428"/>
          <a:ext cx="8150678" cy="36712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921835</xdr:colOff>
      <xdr:row>16</xdr:row>
      <xdr:rowOff>666931</xdr:rowOff>
    </xdr:from>
    <xdr:to>
      <xdr:col>11</xdr:col>
      <xdr:colOff>1568354</xdr:colOff>
      <xdr:row>19</xdr:row>
      <xdr:rowOff>37664</xdr:rowOff>
    </xdr:to>
    <xdr:sp macro="" textlink="">
      <xdr:nvSpPr>
        <xdr:cNvPr id="21" name="Seta para a direita 20"/>
        <xdr:cNvSpPr/>
      </xdr:nvSpPr>
      <xdr:spPr>
        <a:xfrm rot="897550">
          <a:off x="4663799" y="4599395"/>
          <a:ext cx="5463448" cy="70423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449036</xdr:colOff>
      <xdr:row>32</xdr:row>
      <xdr:rowOff>81644</xdr:rowOff>
    </xdr:from>
    <xdr:to>
      <xdr:col>12</xdr:col>
      <xdr:colOff>40821</xdr:colOff>
      <xdr:row>45</xdr:row>
      <xdr:rowOff>133351</xdr:rowOff>
    </xdr:to>
    <xdr:pic>
      <xdr:nvPicPr>
        <xdr:cNvPr id="30" name="Imagem 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5143" y="7824108"/>
          <a:ext cx="8150678" cy="36712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18468</xdr:colOff>
      <xdr:row>34</xdr:row>
      <xdr:rowOff>646071</xdr:rowOff>
    </xdr:from>
    <xdr:to>
      <xdr:col>11</xdr:col>
      <xdr:colOff>3143250</xdr:colOff>
      <xdr:row>35</xdr:row>
      <xdr:rowOff>424981</xdr:rowOff>
    </xdr:to>
    <xdr:sp macro="" textlink="">
      <xdr:nvSpPr>
        <xdr:cNvPr id="22" name="Seta para a direita 21"/>
        <xdr:cNvSpPr/>
      </xdr:nvSpPr>
      <xdr:spPr>
        <a:xfrm rot="612962">
          <a:off x="4794575" y="8783142"/>
          <a:ext cx="6907568" cy="77223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421822</xdr:colOff>
      <xdr:row>47</xdr:row>
      <xdr:rowOff>476250</xdr:rowOff>
    </xdr:from>
    <xdr:to>
      <xdr:col>12</xdr:col>
      <xdr:colOff>13607</xdr:colOff>
      <xdr:row>51</xdr:row>
      <xdr:rowOff>92528</xdr:rowOff>
    </xdr:to>
    <xdr:pic>
      <xdr:nvPicPr>
        <xdr:cNvPr id="31" name="Imagem 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929" y="12232821"/>
          <a:ext cx="8150678" cy="36712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947848</xdr:colOff>
      <xdr:row>47</xdr:row>
      <xdr:rowOff>1499161</xdr:rowOff>
    </xdr:from>
    <xdr:to>
      <xdr:col>11</xdr:col>
      <xdr:colOff>3476872</xdr:colOff>
      <xdr:row>48</xdr:row>
      <xdr:rowOff>155765</xdr:rowOff>
    </xdr:to>
    <xdr:sp macro="" textlink="">
      <xdr:nvSpPr>
        <xdr:cNvPr id="24" name="Seta para a direita 23"/>
        <xdr:cNvSpPr/>
      </xdr:nvSpPr>
      <xdr:spPr>
        <a:xfrm rot="882120">
          <a:off x="4689812" y="13255732"/>
          <a:ext cx="7345953" cy="77931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557893</xdr:colOff>
      <xdr:row>59</xdr:row>
      <xdr:rowOff>122465</xdr:rowOff>
    </xdr:from>
    <xdr:to>
      <xdr:col>18</xdr:col>
      <xdr:colOff>352425</xdr:colOff>
      <xdr:row>77</xdr:row>
      <xdr:rowOff>97972</xdr:rowOff>
    </xdr:to>
    <xdr:pic>
      <xdr:nvPicPr>
        <xdr:cNvPr id="34" name="Imagem 3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9852822"/>
          <a:ext cx="11864068" cy="484686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977290</xdr:colOff>
      <xdr:row>60</xdr:row>
      <xdr:rowOff>181920</xdr:rowOff>
    </xdr:from>
    <xdr:to>
      <xdr:col>6</xdr:col>
      <xdr:colOff>202527</xdr:colOff>
      <xdr:row>60</xdr:row>
      <xdr:rowOff>961239</xdr:rowOff>
    </xdr:to>
    <xdr:sp macro="" textlink="">
      <xdr:nvSpPr>
        <xdr:cNvPr id="28" name="Seta para a direita 27"/>
        <xdr:cNvSpPr/>
      </xdr:nvSpPr>
      <xdr:spPr>
        <a:xfrm>
          <a:off x="4719254" y="20565420"/>
          <a:ext cx="844487" cy="77931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68036</xdr:rowOff>
    </xdr:from>
    <xdr:to>
      <xdr:col>0</xdr:col>
      <xdr:colOff>2617107</xdr:colOff>
      <xdr:row>0</xdr:row>
      <xdr:rowOff>563336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57" y="68036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1523999</xdr:colOff>
      <xdr:row>1</xdr:row>
      <xdr:rowOff>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41624" cy="952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70" zoomScaleNormal="70" zoomScalePageLayoutView="70" workbookViewId="0">
      <selection activeCell="E41" sqref="E41"/>
    </sheetView>
  </sheetViews>
  <sheetFormatPr defaultColWidth="8.85546875" defaultRowHeight="15"/>
  <cols>
    <col min="1" max="1" width="18.85546875" customWidth="1"/>
    <col min="2" max="2" width="19.85546875" customWidth="1"/>
    <col min="5" max="5" width="15.42578125" customWidth="1"/>
    <col min="7" max="7" width="12.85546875" customWidth="1"/>
    <col min="12" max="12" width="71.7109375" customWidth="1"/>
  </cols>
  <sheetData>
    <row r="1" spans="1:15" ht="3" customHeight="1" thickBot="1"/>
    <row r="2" spans="1:15" ht="15.75" hidden="1" thickBot="1"/>
    <row r="3" spans="1:15" ht="70.5" customHeight="1" thickBot="1">
      <c r="A3" s="108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8" spans="1:15" ht="12.75" customHeight="1" thickBot="1"/>
    <row r="9" spans="1:15" ht="56.25" customHeight="1" thickBot="1">
      <c r="A9" s="17" t="s">
        <v>10</v>
      </c>
      <c r="B9" s="111" t="s">
        <v>44</v>
      </c>
      <c r="C9" s="112"/>
      <c r="D9" s="112"/>
      <c r="E9" s="113"/>
      <c r="F9" s="13"/>
      <c r="G9" s="13"/>
      <c r="H9" s="13"/>
      <c r="I9" s="13"/>
      <c r="J9" s="13"/>
      <c r="K9" s="13"/>
      <c r="L9" s="14"/>
      <c r="M9" s="14"/>
      <c r="N9" s="14"/>
      <c r="O9" s="14"/>
    </row>
    <row r="10" spans="1:15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</row>
    <row r="11" spans="1:15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</row>
    <row r="12" spans="1:15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</row>
    <row r="13" spans="1:15">
      <c r="A13" s="1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</row>
    <row r="14" spans="1:15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</row>
    <row r="15" spans="1:15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1:15" ht="15.75" thickBot="1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</row>
    <row r="17" spans="1:15" ht="75" customHeight="1" thickBot="1">
      <c r="A17" s="17" t="s">
        <v>11</v>
      </c>
      <c r="B17" s="111" t="s">
        <v>65</v>
      </c>
      <c r="C17" s="112"/>
      <c r="D17" s="112"/>
      <c r="E17" s="113"/>
      <c r="F17" s="13"/>
      <c r="G17" s="13"/>
      <c r="H17" s="13"/>
      <c r="I17" s="13"/>
      <c r="J17" s="13"/>
      <c r="K17" s="13"/>
      <c r="L17" s="14"/>
      <c r="M17" s="14"/>
      <c r="N17" s="14"/>
      <c r="O17" s="14"/>
    </row>
    <row r="18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</row>
    <row r="20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</row>
    <row r="2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</row>
    <row r="22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</row>
    <row r="23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</row>
    <row r="25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</row>
    <row r="26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4"/>
      <c r="O32" s="14"/>
    </row>
    <row r="33" spans="1:17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</row>
    <row r="34" spans="1:17" ht="15.75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</row>
    <row r="35" spans="1:17" ht="78" customHeight="1" thickBot="1">
      <c r="A35" s="17" t="s">
        <v>13</v>
      </c>
      <c r="B35" s="102" t="s">
        <v>76</v>
      </c>
      <c r="C35" s="103"/>
      <c r="D35" s="103"/>
      <c r="E35" s="104"/>
      <c r="F35" s="13"/>
      <c r="G35" s="13"/>
      <c r="H35" s="13"/>
      <c r="I35" s="13"/>
      <c r="J35" s="13"/>
      <c r="K35" s="13"/>
      <c r="L35" s="14"/>
      <c r="M35" s="14"/>
      <c r="N35" s="14"/>
      <c r="O35" s="14"/>
    </row>
    <row r="36" spans="1:17" ht="40.5" customHeight="1">
      <c r="A36" s="13"/>
      <c r="B36" s="16" t="s">
        <v>12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4"/>
      <c r="O36" s="14"/>
    </row>
    <row r="37" spans="1:1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</row>
    <row r="38" spans="1:17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  <c r="O38" s="14"/>
    </row>
    <row r="39" spans="1:17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</row>
    <row r="40" spans="1:17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20" t="s">
        <v>14</v>
      </c>
      <c r="P40" s="20" t="s">
        <v>14</v>
      </c>
    </row>
    <row r="41" spans="1:17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  <c r="P41" s="20" t="s">
        <v>14</v>
      </c>
    </row>
    <row r="42" spans="1:17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  <c r="P42" s="20"/>
    </row>
    <row r="43" spans="1:17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</row>
    <row r="44" spans="1:17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</row>
    <row r="45" spans="1:1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</row>
    <row r="46" spans="1:17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</row>
    <row r="47" spans="1:17" ht="15.75" thickBo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4"/>
      <c r="O47" s="14"/>
      <c r="Q47" s="20" t="s">
        <v>14</v>
      </c>
    </row>
    <row r="48" spans="1:17" ht="167.25" customHeight="1" thickBot="1">
      <c r="A48" s="18"/>
      <c r="B48" s="114" t="s">
        <v>78</v>
      </c>
      <c r="C48" s="115"/>
      <c r="D48" s="115"/>
      <c r="E48" s="116"/>
      <c r="F48" s="13"/>
      <c r="G48" s="13"/>
      <c r="H48" s="13"/>
      <c r="I48" s="13"/>
      <c r="J48" s="13"/>
      <c r="K48" s="13"/>
      <c r="L48" s="14"/>
      <c r="M48" s="14"/>
      <c r="N48" s="14"/>
      <c r="O48" s="14"/>
    </row>
    <row r="49" spans="1:17" ht="22.5" customHeight="1" thickBot="1">
      <c r="A49" s="55"/>
      <c r="B49" s="69"/>
      <c r="C49" s="55"/>
      <c r="F49" s="13"/>
      <c r="G49" s="13"/>
      <c r="H49" s="13"/>
      <c r="I49" s="13"/>
      <c r="J49" s="13"/>
      <c r="K49" s="13"/>
      <c r="L49" s="14"/>
      <c r="M49" s="14"/>
      <c r="N49" s="14"/>
      <c r="O49" s="14"/>
    </row>
    <row r="50" spans="1:17" ht="113.25" customHeight="1" thickBot="1">
      <c r="A50" s="13"/>
      <c r="B50" s="114" t="s">
        <v>77</v>
      </c>
      <c r="C50" s="115"/>
      <c r="D50" s="115"/>
      <c r="E50" s="116"/>
      <c r="F50" s="13"/>
      <c r="G50" s="13"/>
      <c r="H50" s="13"/>
      <c r="I50" s="13"/>
      <c r="J50" s="13"/>
      <c r="K50" s="13"/>
      <c r="L50" s="14"/>
      <c r="M50" s="14"/>
      <c r="N50" s="14"/>
      <c r="O50" s="14"/>
    </row>
    <row r="51" spans="1:17" ht="15.75" thickBo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4"/>
      <c r="O51" s="14"/>
    </row>
    <row r="52" spans="1:17" ht="45" customHeight="1" thickBot="1">
      <c r="A52" s="13"/>
      <c r="B52" s="114" t="s">
        <v>80</v>
      </c>
      <c r="C52" s="115"/>
      <c r="D52" s="115"/>
      <c r="E52" s="116"/>
      <c r="F52" s="13"/>
      <c r="G52" s="13"/>
      <c r="H52" s="13"/>
      <c r="I52" s="13"/>
      <c r="J52" s="13"/>
      <c r="K52" s="13"/>
      <c r="L52" s="14"/>
      <c r="M52" s="14"/>
      <c r="N52" s="14"/>
      <c r="O52" s="14"/>
    </row>
    <row r="53" spans="1:17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4"/>
      <c r="N53" s="14"/>
      <c r="O53" s="14"/>
    </row>
    <row r="54" spans="1:17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4"/>
      <c r="N54" s="14"/>
      <c r="O54" s="14"/>
    </row>
    <row r="55" spans="1:17" ht="19.5" customHeight="1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</row>
    <row r="56" spans="1:17" ht="168.75" customHeight="1" thickBot="1">
      <c r="A56" s="25"/>
      <c r="B56" s="102" t="s">
        <v>66</v>
      </c>
      <c r="C56" s="103"/>
      <c r="D56" s="103"/>
      <c r="E56" s="104"/>
      <c r="F56" s="13"/>
      <c r="G56" s="13"/>
      <c r="H56" s="13"/>
      <c r="I56" s="13"/>
      <c r="J56" s="13"/>
      <c r="K56" s="13"/>
      <c r="L56" s="14"/>
      <c r="M56" s="14"/>
      <c r="N56" s="14"/>
      <c r="O56" s="14"/>
    </row>
    <row r="57" spans="1:1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4"/>
      <c r="N57" s="14"/>
      <c r="O57" s="14"/>
    </row>
    <row r="58" spans="1:1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14"/>
      <c r="N58" s="14"/>
      <c r="O58" s="14"/>
      <c r="Q58" s="21"/>
    </row>
    <row r="59" spans="1:17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/>
      <c r="M59" s="14"/>
      <c r="N59" s="14"/>
      <c r="O59" s="14"/>
    </row>
    <row r="60" spans="1:17" ht="15.75" thickBo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4"/>
      <c r="N60" s="14"/>
      <c r="O60" s="14"/>
    </row>
    <row r="61" spans="1:17" ht="75.75" customHeight="1" thickBot="1">
      <c r="A61" s="22" t="s">
        <v>68</v>
      </c>
      <c r="B61" s="102" t="s">
        <v>67</v>
      </c>
      <c r="C61" s="103"/>
      <c r="D61" s="103"/>
      <c r="E61" s="104"/>
      <c r="F61" s="13"/>
      <c r="G61" s="13"/>
      <c r="H61" s="13"/>
      <c r="J61" s="13"/>
      <c r="K61" s="13"/>
      <c r="L61" s="14"/>
      <c r="M61" s="14"/>
      <c r="N61" s="14"/>
      <c r="O61" s="14"/>
    </row>
    <row r="62" spans="1:17" ht="18">
      <c r="A62" s="13"/>
      <c r="B62" s="15"/>
      <c r="C62" s="15"/>
      <c r="D62" s="15"/>
      <c r="E62" s="15"/>
      <c r="F62" s="13"/>
      <c r="G62" s="13"/>
      <c r="H62" s="13"/>
      <c r="I62" s="13"/>
      <c r="J62" s="13"/>
      <c r="K62" s="13"/>
      <c r="L62" s="14"/>
      <c r="M62" s="14"/>
      <c r="N62" s="14"/>
      <c r="O62" s="14"/>
    </row>
    <row r="63" spans="1:17" ht="18">
      <c r="A63" s="13"/>
      <c r="B63" s="15"/>
      <c r="C63" s="15"/>
      <c r="D63" s="15"/>
      <c r="E63" s="15"/>
      <c r="F63" s="13"/>
      <c r="G63" s="13"/>
      <c r="H63" s="13"/>
      <c r="I63" s="13"/>
      <c r="J63" s="13"/>
      <c r="K63" s="13"/>
      <c r="L63" s="14"/>
      <c r="M63" s="14"/>
      <c r="N63" s="14"/>
      <c r="O63" s="14"/>
    </row>
    <row r="64" spans="1:17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4"/>
      <c r="N64" s="14"/>
      <c r="O64" s="14"/>
    </row>
    <row r="65" spans="1:15" ht="15.7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4"/>
      <c r="N65" s="14"/>
      <c r="O65" s="14"/>
    </row>
    <row r="66" spans="1:15" ht="59.25" customHeight="1" thickBot="1">
      <c r="A66" s="22" t="s">
        <v>70</v>
      </c>
      <c r="B66" s="105" t="s">
        <v>69</v>
      </c>
      <c r="C66" s="106"/>
      <c r="D66" s="106"/>
      <c r="E66" s="107"/>
      <c r="F66" s="13"/>
      <c r="G66" s="13"/>
      <c r="H66" s="13"/>
      <c r="I66" s="13"/>
      <c r="J66" s="13"/>
      <c r="K66" s="13"/>
      <c r="L66" s="14"/>
      <c r="M66" s="14"/>
      <c r="N66" s="14"/>
      <c r="O66" s="14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4"/>
      <c r="N67" s="14"/>
      <c r="O67" s="14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/>
      <c r="M68" s="14"/>
      <c r="N68" s="14"/>
      <c r="O68" s="14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4"/>
      <c r="N69" s="14"/>
      <c r="O69" s="14"/>
    </row>
    <row r="70" spans="1: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4"/>
      <c r="N70" s="14"/>
      <c r="O70" s="14"/>
    </row>
    <row r="71" spans="1: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4"/>
      <c r="N71" s="14"/>
      <c r="O71" s="14"/>
    </row>
    <row r="72" spans="1: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4"/>
      <c r="N72" s="14"/>
      <c r="O72" s="14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4"/>
      <c r="N73" s="14"/>
      <c r="O73" s="14"/>
    </row>
    <row r="74" spans="1: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4"/>
      <c r="N74" s="14"/>
      <c r="O74" s="14"/>
    </row>
    <row r="75" spans="1: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4"/>
      <c r="N75" s="14"/>
      <c r="O75" s="14"/>
    </row>
    <row r="76" spans="1: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/>
      <c r="M76" s="14"/>
      <c r="N76" s="14"/>
      <c r="O76" s="14"/>
    </row>
    <row r="77" spans="1: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/>
      <c r="M77" s="14"/>
      <c r="N77" s="14"/>
      <c r="O77" s="14"/>
    </row>
  </sheetData>
  <sheetProtection password="C6DC" sheet="1" objects="1" scenarios="1"/>
  <mergeCells count="10">
    <mergeCell ref="B61:E61"/>
    <mergeCell ref="B66:E66"/>
    <mergeCell ref="A3:L3"/>
    <mergeCell ref="B9:E9"/>
    <mergeCell ref="B17:E17"/>
    <mergeCell ref="B35:E35"/>
    <mergeCell ref="B48:E48"/>
    <mergeCell ref="B56:E56"/>
    <mergeCell ref="B50:E50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60" zoomScaleNormal="60" zoomScalePageLayoutView="70" workbookViewId="0">
      <selection activeCell="C3" sqref="C3"/>
    </sheetView>
  </sheetViews>
  <sheetFormatPr defaultColWidth="8.85546875" defaultRowHeight="15"/>
  <cols>
    <col min="1" max="1" width="79.28515625" customWidth="1"/>
    <col min="2" max="2" width="29.42578125" customWidth="1"/>
    <col min="3" max="3" width="30" customWidth="1"/>
    <col min="4" max="4" width="25.28515625" customWidth="1"/>
    <col min="5" max="5" width="26.28515625" customWidth="1"/>
    <col min="6" max="6" width="26.140625" customWidth="1"/>
    <col min="7" max="7" width="25.42578125" customWidth="1"/>
    <col min="8" max="8" width="26.7109375" customWidth="1"/>
    <col min="9" max="9" width="27.5703125" customWidth="1"/>
    <col min="10" max="10" width="16.140625" customWidth="1"/>
  </cols>
  <sheetData>
    <row r="1" spans="1:16" ht="88.5" customHeight="1" thickBot="1">
      <c r="A1" s="117" t="s">
        <v>42</v>
      </c>
      <c r="B1" s="118"/>
      <c r="C1" s="119"/>
      <c r="D1" s="63"/>
      <c r="E1" s="63"/>
      <c r="F1" s="63"/>
      <c r="G1" s="63"/>
    </row>
    <row r="2" spans="1:16" ht="86.25" customHeight="1">
      <c r="A2" s="92"/>
      <c r="B2" s="1" t="s">
        <v>4</v>
      </c>
      <c r="C2" s="93" t="s">
        <v>5</v>
      </c>
      <c r="D2" s="64"/>
      <c r="E2" s="64"/>
      <c r="F2" s="64"/>
      <c r="G2" s="64"/>
    </row>
    <row r="3" spans="1:16" ht="64.5" customHeight="1">
      <c r="A3" s="94" t="s">
        <v>72</v>
      </c>
      <c r="B3" s="70"/>
      <c r="C3" s="95"/>
      <c r="D3" s="65"/>
      <c r="E3" s="65"/>
      <c r="F3" s="65"/>
      <c r="G3" s="65"/>
    </row>
    <row r="4" spans="1:16" ht="61.5" customHeight="1">
      <c r="A4" s="96" t="s">
        <v>73</v>
      </c>
      <c r="B4" s="71"/>
      <c r="C4" s="97">
        <f>(C3+C5)/100*2.8</f>
        <v>0</v>
      </c>
      <c r="D4" s="66"/>
      <c r="E4" s="66"/>
      <c r="F4" s="66"/>
      <c r="G4" s="66"/>
    </row>
    <row r="5" spans="1:16" ht="61.5" customHeight="1">
      <c r="A5" s="96" t="s">
        <v>79</v>
      </c>
      <c r="B5" s="2"/>
      <c r="C5" s="98">
        <f>(C3/100)*3</f>
        <v>0</v>
      </c>
      <c r="D5" s="66"/>
      <c r="E5" s="66"/>
      <c r="F5" s="66"/>
      <c r="G5" s="66"/>
    </row>
    <row r="6" spans="1:16" ht="43.5" customHeight="1" thickBot="1">
      <c r="A6" s="99" t="s">
        <v>6</v>
      </c>
      <c r="B6" s="100"/>
      <c r="C6" s="101">
        <f>C3+C5</f>
        <v>0</v>
      </c>
      <c r="D6" s="67"/>
      <c r="E6" s="68" t="e">
        <f>(C4*100)/C6</f>
        <v>#DIV/0!</v>
      </c>
      <c r="F6" s="67">
        <f>(C6*7)/100</f>
        <v>0</v>
      </c>
      <c r="G6" s="67"/>
    </row>
    <row r="9" spans="1:16" ht="15.75" thickBot="1"/>
    <row r="10" spans="1:16" ht="121.5" customHeight="1" thickBot="1">
      <c r="A10" s="9" t="s">
        <v>7</v>
      </c>
      <c r="B10" s="10" t="s">
        <v>8</v>
      </c>
      <c r="C10" s="11" t="s">
        <v>57</v>
      </c>
      <c r="D10" s="11" t="s">
        <v>60</v>
      </c>
      <c r="E10" s="11" t="s">
        <v>58</v>
      </c>
      <c r="F10" s="11" t="s">
        <v>59</v>
      </c>
      <c r="G10" s="11" t="s">
        <v>74</v>
      </c>
      <c r="H10" s="12" t="s">
        <v>75</v>
      </c>
      <c r="I10" s="12" t="s">
        <v>61</v>
      </c>
    </row>
    <row r="11" spans="1:16" ht="27.75" customHeight="1" thickBot="1">
      <c r="A11" s="7" t="s">
        <v>64</v>
      </c>
      <c r="B11" s="46">
        <f>C3+C5</f>
        <v>0</v>
      </c>
      <c r="C11" s="47">
        <f>(C6-C4)*('Of. Ressonância Adulto e Inf.'!F5+'Of. Ressonância Adulto e Inf.'!G5)</f>
        <v>0</v>
      </c>
      <c r="D11" s="47" t="e">
        <f>(((C3+C5)/100)*E6)*('Of. Ressonância Adulto e Inf.'!F12+'Of. Ressonância Adulto e Inf.'!G12)</f>
        <v>#DIV/0!</v>
      </c>
      <c r="E11" s="47">
        <f>(C6*7)/100*('Of. Ressonância Adulto e Inf.'!H5+'Of. Ressonância Adulto e Inf.'!I5)</f>
        <v>0</v>
      </c>
      <c r="F11" s="47">
        <f>(C6*35)/100*('Of. Ressonância Adulto e Inf.'!I5)</f>
        <v>0</v>
      </c>
      <c r="G11" s="47">
        <f>(C6*7)/100*('Of. Ressonância Adulto e Inf.'!K5)</f>
        <v>0</v>
      </c>
      <c r="H11" s="47">
        <f>((C6*35)/100)*('Of. Ressonância Adulto e Inf.'!J5)</f>
        <v>0</v>
      </c>
      <c r="I11" s="47" t="e">
        <f>SUM(C11:H11)</f>
        <v>#DIV/0!</v>
      </c>
    </row>
    <row r="12" spans="1:16" ht="27" thickBot="1">
      <c r="A12" s="8" t="s">
        <v>9</v>
      </c>
      <c r="B12" s="52"/>
      <c r="C12" s="53">
        <f t="shared" ref="C12:H12" si="0">SUM(C11:C11)</f>
        <v>0</v>
      </c>
      <c r="D12" s="53" t="e">
        <f t="shared" si="0"/>
        <v>#DIV/0!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 t="e">
        <f>SUM(C12:H12)</f>
        <v>#DIV/0!</v>
      </c>
    </row>
    <row r="13" spans="1:16">
      <c r="C13" s="26"/>
      <c r="D13" s="26"/>
      <c r="E13" s="26"/>
      <c r="F13" s="26"/>
      <c r="G13" s="26"/>
      <c r="H13" s="26"/>
      <c r="I13" s="26"/>
      <c r="P13" s="56"/>
    </row>
    <row r="15" spans="1:16">
      <c r="F15" s="26"/>
    </row>
    <row r="16" spans="1:16" ht="15.75" hidden="1" thickBot="1">
      <c r="E16" s="26"/>
    </row>
    <row r="17" spans="1:9" ht="18" hidden="1" thickBot="1">
      <c r="B17" s="72"/>
      <c r="C17" s="72"/>
      <c r="D17" s="72"/>
      <c r="E17" s="73" t="s">
        <v>87</v>
      </c>
      <c r="F17" s="74"/>
    </row>
    <row r="18" spans="1:9" ht="17.25" hidden="1">
      <c r="B18" s="72"/>
      <c r="C18" s="72" t="s">
        <v>81</v>
      </c>
      <c r="D18" s="72" t="s">
        <v>84</v>
      </c>
      <c r="E18" s="72" t="s">
        <v>85</v>
      </c>
      <c r="F18" s="72" t="s">
        <v>86</v>
      </c>
    </row>
    <row r="19" spans="1:9" ht="18.75" hidden="1">
      <c r="A19" s="75"/>
      <c r="B19" s="76" t="s">
        <v>82</v>
      </c>
      <c r="C19" s="76" t="e">
        <f>C12+D12+E12+F12</f>
        <v>#DIV/0!</v>
      </c>
      <c r="D19" s="76">
        <f>G12+H12</f>
        <v>0</v>
      </c>
      <c r="E19" s="76" t="e">
        <f>C19*6</f>
        <v>#DIV/0!</v>
      </c>
      <c r="F19" s="76">
        <f>D19*6</f>
        <v>0</v>
      </c>
      <c r="G19" s="76" t="e">
        <f>E19+F19</f>
        <v>#DIV/0!</v>
      </c>
      <c r="I19" s="26" t="e">
        <f>I12*12</f>
        <v>#DIV/0!</v>
      </c>
    </row>
    <row r="20" spans="1:9" ht="18.75" hidden="1">
      <c r="A20" s="75"/>
      <c r="B20" s="76" t="s">
        <v>83</v>
      </c>
      <c r="C20" s="76" t="e">
        <f>C19*12</f>
        <v>#DIV/0!</v>
      </c>
      <c r="D20" s="76">
        <f>D19*12</f>
        <v>0</v>
      </c>
      <c r="E20" s="76"/>
      <c r="F20" s="75"/>
      <c r="G20" s="75"/>
    </row>
    <row r="21" spans="1:9" ht="18.75" hidden="1">
      <c r="A21" s="75"/>
      <c r="B21" s="76"/>
      <c r="C21" s="76"/>
      <c r="D21" s="76"/>
      <c r="E21" s="76"/>
      <c r="F21" s="75"/>
      <c r="G21" s="75"/>
    </row>
    <row r="22" spans="1:9" ht="18.75" hidden="1">
      <c r="A22" s="75"/>
      <c r="B22" s="76"/>
      <c r="C22" s="76"/>
      <c r="D22" s="76"/>
      <c r="E22" s="76"/>
      <c r="F22" s="75"/>
      <c r="G22" s="75"/>
    </row>
    <row r="23" spans="1:9" ht="18.75" hidden="1">
      <c r="A23" s="75"/>
      <c r="B23" s="76"/>
      <c r="C23" s="76"/>
      <c r="D23" s="76"/>
      <c r="E23" s="76"/>
      <c r="F23" s="75"/>
      <c r="G23" s="75"/>
    </row>
    <row r="24" spans="1:9" ht="18.75" hidden="1">
      <c r="A24" s="75"/>
      <c r="B24" s="75"/>
      <c r="C24" s="75"/>
      <c r="D24" s="75"/>
      <c r="E24" s="75"/>
      <c r="F24" s="75"/>
      <c r="G24" s="75"/>
    </row>
    <row r="25" spans="1:9" ht="18.75" hidden="1">
      <c r="A25" s="75"/>
      <c r="B25" s="75"/>
      <c r="C25" s="75"/>
      <c r="D25" s="75"/>
      <c r="E25" s="75"/>
      <c r="F25" s="75"/>
      <c r="G25" s="75"/>
    </row>
    <row r="26" spans="1:9" ht="18.75" hidden="1">
      <c r="A26" s="75"/>
      <c r="B26" s="75"/>
      <c r="C26" s="77" t="e">
        <f>I12</f>
        <v>#DIV/0!</v>
      </c>
      <c r="D26" s="75"/>
      <c r="E26" s="75"/>
      <c r="F26" s="75"/>
      <c r="G26" s="75"/>
    </row>
    <row r="27" spans="1:9" ht="18.75" hidden="1">
      <c r="A27" s="75"/>
      <c r="B27" s="75"/>
      <c r="C27" s="75"/>
      <c r="D27" s="75"/>
      <c r="E27" s="75"/>
      <c r="F27" s="75"/>
      <c r="G27" s="75"/>
    </row>
    <row r="28" spans="1:9" ht="18.75" hidden="1">
      <c r="A28" s="75"/>
      <c r="B28" s="75"/>
      <c r="C28" s="75"/>
      <c r="D28" s="75"/>
      <c r="E28" s="75"/>
      <c r="F28" s="75"/>
      <c r="G28" s="75"/>
    </row>
    <row r="29" spans="1:9" ht="18.75" hidden="1">
      <c r="A29" s="75"/>
      <c r="B29" s="75"/>
      <c r="C29" s="75"/>
      <c r="D29" s="75"/>
      <c r="E29" s="75"/>
      <c r="F29" s="75"/>
      <c r="G29" s="75"/>
    </row>
    <row r="30" spans="1:9" ht="18.75" hidden="1">
      <c r="A30" s="75"/>
      <c r="B30" s="75"/>
      <c r="C30" s="75"/>
      <c r="D30" s="75"/>
      <c r="E30" s="75"/>
      <c r="F30" s="75"/>
      <c r="G30" s="75"/>
    </row>
    <row r="31" spans="1:9" ht="18.75">
      <c r="A31" s="75"/>
      <c r="B31" s="75"/>
      <c r="C31" s="75"/>
      <c r="D31" s="75"/>
      <c r="E31" s="75"/>
      <c r="F31" s="75"/>
      <c r="G31" s="75"/>
    </row>
    <row r="32" spans="1:9" ht="18.75">
      <c r="A32" s="75"/>
      <c r="B32" s="75"/>
      <c r="C32" s="75"/>
      <c r="D32" s="75"/>
      <c r="E32" s="75"/>
      <c r="F32" s="75"/>
      <c r="G32" s="75"/>
    </row>
  </sheetData>
  <sheetProtection selectLockedCell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PageLayoutView="75" workbookViewId="0">
      <selection activeCell="L25" sqref="L25"/>
    </sheetView>
  </sheetViews>
  <sheetFormatPr defaultColWidth="8.85546875" defaultRowHeight="15"/>
  <cols>
    <col min="1" max="1" width="19.85546875" customWidth="1"/>
    <col min="2" max="2" width="72.28515625" customWidth="1"/>
    <col min="3" max="4" width="0.42578125" hidden="1" customWidth="1"/>
    <col min="5" max="5" width="26.140625" hidden="1" customWidth="1"/>
    <col min="6" max="6" width="22.140625" customWidth="1"/>
    <col min="7" max="7" width="19.140625" customWidth="1"/>
    <col min="8" max="8" width="16.42578125" customWidth="1"/>
    <col min="9" max="9" width="20.7109375" customWidth="1"/>
    <col min="10" max="10" width="18.85546875" customWidth="1"/>
    <col min="11" max="11" width="20" customWidth="1"/>
    <col min="12" max="12" width="23.7109375" customWidth="1"/>
    <col min="13" max="13" width="21.28515625" customWidth="1"/>
    <col min="14" max="14" width="19.140625" customWidth="1"/>
    <col min="15" max="15" width="20.85546875" customWidth="1"/>
    <col min="16" max="16" width="14.28515625" hidden="1" customWidth="1"/>
    <col min="17" max="17" width="29" hidden="1" customWidth="1"/>
    <col min="18" max="18" width="24" hidden="1" customWidth="1"/>
    <col min="21" max="21" width="16.7109375" customWidth="1"/>
  </cols>
  <sheetData>
    <row r="1" spans="1:18" ht="75" customHeight="1" thickBo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5.75" thickBot="1">
      <c r="A2" s="134"/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1:18" ht="75" customHeight="1" thickBot="1">
      <c r="A3" s="27" t="s">
        <v>43</v>
      </c>
      <c r="B3" s="28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79"/>
      <c r="R3" s="51">
        <f>'Oferta Total Ressonância'!C3*100%</f>
        <v>0</v>
      </c>
    </row>
    <row r="4" spans="1:18" ht="65.25" customHeight="1" thickBot="1">
      <c r="A4" s="3" t="s">
        <v>1</v>
      </c>
      <c r="B4" s="4" t="s">
        <v>0</v>
      </c>
      <c r="C4" s="141"/>
      <c r="D4" s="142"/>
      <c r="E4" s="85"/>
      <c r="F4" s="50" t="s">
        <v>2</v>
      </c>
      <c r="G4" s="50" t="s">
        <v>47</v>
      </c>
      <c r="H4" s="50" t="s">
        <v>48</v>
      </c>
      <c r="I4" s="50" t="s">
        <v>49</v>
      </c>
      <c r="J4" s="50" t="s">
        <v>55</v>
      </c>
      <c r="K4" s="50" t="s">
        <v>56</v>
      </c>
      <c r="L4" s="50" t="s">
        <v>51</v>
      </c>
      <c r="M4" s="50" t="s">
        <v>50</v>
      </c>
      <c r="N4" s="50" t="s">
        <v>52</v>
      </c>
      <c r="O4" s="59" t="s">
        <v>53</v>
      </c>
      <c r="P4" s="128" t="s">
        <v>3</v>
      </c>
      <c r="Q4" s="129"/>
      <c r="R4" s="130"/>
    </row>
    <row r="5" spans="1:18" ht="15" customHeight="1" thickBot="1">
      <c r="A5" s="91" t="s">
        <v>15</v>
      </c>
      <c r="B5" s="49" t="s">
        <v>16</v>
      </c>
      <c r="C5" s="143"/>
      <c r="D5" s="144"/>
      <c r="E5" s="86"/>
      <c r="F5" s="83">
        <v>268.75</v>
      </c>
      <c r="G5" s="83">
        <v>6.3</v>
      </c>
      <c r="H5" s="83">
        <v>15.15</v>
      </c>
      <c r="I5" s="83">
        <v>0.63</v>
      </c>
      <c r="J5" s="41">
        <v>240</v>
      </c>
      <c r="K5" s="41">
        <v>184.85</v>
      </c>
      <c r="L5" s="41">
        <f>F5+G5</f>
        <v>275.05</v>
      </c>
      <c r="M5" s="41">
        <f>F5+G5+H5+I5+K5</f>
        <v>475.67999999999995</v>
      </c>
      <c r="N5" s="41">
        <f>F5+G5+I5+J5</f>
        <v>515.68000000000006</v>
      </c>
      <c r="O5" s="83">
        <f>F5+G5+H5+I5+J5+K5</f>
        <v>715.68</v>
      </c>
      <c r="P5" s="131" t="e">
        <f>L5*#REF!</f>
        <v>#REF!</v>
      </c>
      <c r="Q5" s="132"/>
      <c r="R5" s="133"/>
    </row>
    <row r="6" spans="1:18" ht="15" customHeight="1" thickBot="1">
      <c r="A6" s="37" t="s">
        <v>29</v>
      </c>
      <c r="B6" s="35" t="s">
        <v>17</v>
      </c>
      <c r="C6" s="145"/>
      <c r="D6" s="146"/>
      <c r="E6" s="48"/>
      <c r="F6" s="42">
        <v>268.75</v>
      </c>
      <c r="G6" s="83">
        <v>6.3</v>
      </c>
      <c r="H6" s="83">
        <v>15.15</v>
      </c>
      <c r="I6" s="83">
        <v>0.63</v>
      </c>
      <c r="J6" s="41">
        <v>240</v>
      </c>
      <c r="K6" s="41">
        <v>184.85</v>
      </c>
      <c r="L6" s="41">
        <f t="shared" ref="L6:L20" si="0">F6+G6</f>
        <v>275.05</v>
      </c>
      <c r="M6" s="41">
        <f t="shared" ref="M6:M20" si="1">F6+G6+H6+I6+K6</f>
        <v>475.67999999999995</v>
      </c>
      <c r="N6" s="41">
        <f t="shared" ref="N6:N20" si="2">F6+G6+I6+J6</f>
        <v>515.68000000000006</v>
      </c>
      <c r="O6" s="83">
        <f t="shared" ref="O6:O20" si="3">F6+G6+H6+I6+J6+K6</f>
        <v>715.68</v>
      </c>
      <c r="P6" s="125" t="e">
        <f>L6*#REF!</f>
        <v>#REF!</v>
      </c>
      <c r="Q6" s="126"/>
      <c r="R6" s="127"/>
    </row>
    <row r="7" spans="1:18" ht="14.25" customHeight="1" thickBot="1">
      <c r="A7" s="38" t="s">
        <v>30</v>
      </c>
      <c r="B7" s="36" t="s">
        <v>18</v>
      </c>
      <c r="C7" s="145"/>
      <c r="D7" s="146"/>
      <c r="E7" s="88"/>
      <c r="F7" s="42">
        <v>268.75</v>
      </c>
      <c r="G7" s="83">
        <v>6.3</v>
      </c>
      <c r="H7" s="83">
        <v>15.15</v>
      </c>
      <c r="I7" s="83">
        <v>0.63</v>
      </c>
      <c r="J7" s="41">
        <v>240</v>
      </c>
      <c r="K7" s="41">
        <v>184.85</v>
      </c>
      <c r="L7" s="41">
        <f t="shared" si="0"/>
        <v>275.05</v>
      </c>
      <c r="M7" s="41">
        <f t="shared" si="1"/>
        <v>475.67999999999995</v>
      </c>
      <c r="N7" s="41">
        <f t="shared" si="2"/>
        <v>515.68000000000006</v>
      </c>
      <c r="O7" s="83">
        <f t="shared" si="3"/>
        <v>715.68</v>
      </c>
      <c r="P7" s="125" t="e">
        <f>L7*#REF!</f>
        <v>#REF!</v>
      </c>
      <c r="Q7" s="126"/>
      <c r="R7" s="127"/>
    </row>
    <row r="8" spans="1:18" ht="14.25" customHeight="1" thickBot="1">
      <c r="A8" s="38" t="s">
        <v>31</v>
      </c>
      <c r="B8" s="36" t="s">
        <v>19</v>
      </c>
      <c r="C8" s="145"/>
      <c r="D8" s="146"/>
      <c r="E8" s="88"/>
      <c r="F8" s="82">
        <v>268.75</v>
      </c>
      <c r="G8" s="83">
        <v>6.3</v>
      </c>
      <c r="H8" s="83">
        <v>15.15</v>
      </c>
      <c r="I8" s="83">
        <v>0.63</v>
      </c>
      <c r="J8" s="41">
        <v>240</v>
      </c>
      <c r="K8" s="41">
        <v>184.85</v>
      </c>
      <c r="L8" s="41">
        <f t="shared" si="0"/>
        <v>275.05</v>
      </c>
      <c r="M8" s="41">
        <f t="shared" si="1"/>
        <v>475.67999999999995</v>
      </c>
      <c r="N8" s="41">
        <f t="shared" si="2"/>
        <v>515.68000000000006</v>
      </c>
      <c r="O8" s="83">
        <f t="shared" si="3"/>
        <v>715.68</v>
      </c>
      <c r="P8" s="125" t="e">
        <f>L8*#REF!</f>
        <v>#REF!</v>
      </c>
      <c r="Q8" s="126"/>
      <c r="R8" s="127"/>
    </row>
    <row r="9" spans="1:18" ht="15" customHeight="1" thickBot="1">
      <c r="A9" s="38" t="s">
        <v>32</v>
      </c>
      <c r="B9" s="36" t="s">
        <v>20</v>
      </c>
      <c r="C9" s="145"/>
      <c r="D9" s="146"/>
      <c r="E9" s="88"/>
      <c r="F9" s="82">
        <v>268.75</v>
      </c>
      <c r="G9" s="83">
        <v>6.3</v>
      </c>
      <c r="H9" s="83">
        <v>15.15</v>
      </c>
      <c r="I9" s="83">
        <v>0.63</v>
      </c>
      <c r="J9" s="41">
        <v>240</v>
      </c>
      <c r="K9" s="41">
        <v>184.85</v>
      </c>
      <c r="L9" s="41">
        <f t="shared" si="0"/>
        <v>275.05</v>
      </c>
      <c r="M9" s="41">
        <f t="shared" si="1"/>
        <v>475.67999999999995</v>
      </c>
      <c r="N9" s="41">
        <f t="shared" si="2"/>
        <v>515.68000000000006</v>
      </c>
      <c r="O9" s="83">
        <f t="shared" si="3"/>
        <v>715.68</v>
      </c>
      <c r="P9" s="125" t="e">
        <f>L9*#REF!</f>
        <v>#REF!</v>
      </c>
      <c r="Q9" s="126"/>
      <c r="R9" s="127"/>
    </row>
    <row r="10" spans="1:18" ht="15" customHeight="1" thickBot="1">
      <c r="A10" s="38" t="s">
        <v>33</v>
      </c>
      <c r="B10" s="36" t="s">
        <v>21</v>
      </c>
      <c r="C10" s="145"/>
      <c r="D10" s="146"/>
      <c r="E10" s="88"/>
      <c r="F10" s="82">
        <v>268.75</v>
      </c>
      <c r="G10" s="83">
        <v>6.3</v>
      </c>
      <c r="H10" s="83">
        <v>15.15</v>
      </c>
      <c r="I10" s="83">
        <v>0.63</v>
      </c>
      <c r="J10" s="41">
        <v>240</v>
      </c>
      <c r="K10" s="41">
        <v>184.85</v>
      </c>
      <c r="L10" s="41">
        <f t="shared" si="0"/>
        <v>275.05</v>
      </c>
      <c r="M10" s="41">
        <f t="shared" si="1"/>
        <v>475.67999999999995</v>
      </c>
      <c r="N10" s="41">
        <f t="shared" si="2"/>
        <v>515.68000000000006</v>
      </c>
      <c r="O10" s="83">
        <f t="shared" si="3"/>
        <v>715.68</v>
      </c>
      <c r="P10" s="125" t="e">
        <f>L10*#REF!</f>
        <v>#REF!</v>
      </c>
      <c r="Q10" s="126"/>
      <c r="R10" s="127"/>
    </row>
    <row r="11" spans="1:18" ht="15" customHeight="1" thickBot="1">
      <c r="A11" s="38" t="s">
        <v>34</v>
      </c>
      <c r="B11" s="36" t="s">
        <v>22</v>
      </c>
      <c r="C11" s="145"/>
      <c r="D11" s="146"/>
      <c r="E11" s="88"/>
      <c r="F11" s="82">
        <v>268.75</v>
      </c>
      <c r="G11" s="83">
        <v>6.3</v>
      </c>
      <c r="H11" s="83">
        <v>15.15</v>
      </c>
      <c r="I11" s="83">
        <v>0.63</v>
      </c>
      <c r="J11" s="41">
        <v>240</v>
      </c>
      <c r="K11" s="41">
        <v>184.85</v>
      </c>
      <c r="L11" s="41">
        <f t="shared" si="0"/>
        <v>275.05</v>
      </c>
      <c r="M11" s="41">
        <f t="shared" si="1"/>
        <v>475.67999999999995</v>
      </c>
      <c r="N11" s="41">
        <f t="shared" si="2"/>
        <v>515.68000000000006</v>
      </c>
      <c r="O11" s="83">
        <f t="shared" si="3"/>
        <v>715.68</v>
      </c>
      <c r="P11" s="125" t="e">
        <f>L11*#REF!</f>
        <v>#REF!</v>
      </c>
      <c r="Q11" s="126"/>
      <c r="R11" s="127"/>
    </row>
    <row r="12" spans="1:18" ht="15" customHeight="1" thickBot="1">
      <c r="A12" s="38" t="s">
        <v>35</v>
      </c>
      <c r="B12" s="36" t="s">
        <v>54</v>
      </c>
      <c r="C12" s="145"/>
      <c r="D12" s="146"/>
      <c r="E12" s="88"/>
      <c r="F12" s="82">
        <v>361.25</v>
      </c>
      <c r="G12" s="83">
        <v>6.3</v>
      </c>
      <c r="H12" s="83">
        <v>15.15</v>
      </c>
      <c r="I12" s="83">
        <v>0.63</v>
      </c>
      <c r="J12" s="41">
        <v>240</v>
      </c>
      <c r="K12" s="41">
        <v>184.85</v>
      </c>
      <c r="L12" s="41">
        <f t="shared" si="0"/>
        <v>367.55</v>
      </c>
      <c r="M12" s="41">
        <f t="shared" si="1"/>
        <v>568.17999999999995</v>
      </c>
      <c r="N12" s="41">
        <f t="shared" si="2"/>
        <v>608.18000000000006</v>
      </c>
      <c r="O12" s="83">
        <f t="shared" si="3"/>
        <v>808.18</v>
      </c>
      <c r="P12" s="125" t="e">
        <f>L12*#REF!</f>
        <v>#REF!</v>
      </c>
      <c r="Q12" s="126"/>
      <c r="R12" s="127"/>
    </row>
    <row r="13" spans="1:18" ht="15.75" customHeight="1" thickBot="1">
      <c r="A13" s="38" t="s">
        <v>36</v>
      </c>
      <c r="B13" s="36" t="s">
        <v>23</v>
      </c>
      <c r="C13" s="145"/>
      <c r="D13" s="146"/>
      <c r="E13" s="88"/>
      <c r="F13" s="82">
        <v>268.75</v>
      </c>
      <c r="G13" s="83">
        <v>6.3</v>
      </c>
      <c r="H13" s="83">
        <v>15.15</v>
      </c>
      <c r="I13" s="83">
        <v>0.63</v>
      </c>
      <c r="J13" s="41">
        <v>240</v>
      </c>
      <c r="K13" s="41">
        <v>184.85</v>
      </c>
      <c r="L13" s="41">
        <f t="shared" si="0"/>
        <v>275.05</v>
      </c>
      <c r="M13" s="41">
        <f t="shared" si="1"/>
        <v>475.67999999999995</v>
      </c>
      <c r="N13" s="41">
        <f t="shared" si="2"/>
        <v>515.68000000000006</v>
      </c>
      <c r="O13" s="83">
        <f t="shared" si="3"/>
        <v>715.68</v>
      </c>
      <c r="P13" s="125" t="e">
        <f>L13*#REF!</f>
        <v>#REF!</v>
      </c>
      <c r="Q13" s="126"/>
      <c r="R13" s="127"/>
    </row>
    <row r="14" spans="1:18" ht="15" customHeight="1" thickBot="1">
      <c r="A14" s="38" t="s">
        <v>37</v>
      </c>
      <c r="B14" s="36" t="s">
        <v>24</v>
      </c>
      <c r="C14" s="145"/>
      <c r="D14" s="146"/>
      <c r="E14" s="88"/>
      <c r="F14" s="82">
        <v>268.75</v>
      </c>
      <c r="G14" s="83">
        <v>6.3</v>
      </c>
      <c r="H14" s="83">
        <v>15.15</v>
      </c>
      <c r="I14" s="83">
        <v>0.63</v>
      </c>
      <c r="J14" s="41">
        <v>240</v>
      </c>
      <c r="K14" s="41">
        <v>184.85</v>
      </c>
      <c r="L14" s="41">
        <f t="shared" si="0"/>
        <v>275.05</v>
      </c>
      <c r="M14" s="41">
        <f t="shared" si="1"/>
        <v>475.67999999999995</v>
      </c>
      <c r="N14" s="41">
        <f t="shared" si="2"/>
        <v>515.68000000000006</v>
      </c>
      <c r="O14" s="83">
        <f t="shared" si="3"/>
        <v>715.68</v>
      </c>
      <c r="P14" s="125" t="e">
        <f>L14*#REF!</f>
        <v>#REF!</v>
      </c>
      <c r="Q14" s="126"/>
      <c r="R14" s="127"/>
    </row>
    <row r="15" spans="1:18" ht="15" customHeight="1" thickBot="1">
      <c r="A15" s="38" t="s">
        <v>38</v>
      </c>
      <c r="B15" s="36" t="s">
        <v>26</v>
      </c>
      <c r="C15" s="145"/>
      <c r="D15" s="146"/>
      <c r="E15" s="88"/>
      <c r="F15" s="82">
        <v>268.75</v>
      </c>
      <c r="G15" s="83">
        <v>6.3</v>
      </c>
      <c r="H15" s="83">
        <v>15.15</v>
      </c>
      <c r="I15" s="83">
        <v>0.63</v>
      </c>
      <c r="J15" s="41">
        <v>240</v>
      </c>
      <c r="K15" s="41">
        <v>184.85</v>
      </c>
      <c r="L15" s="41">
        <f t="shared" si="0"/>
        <v>275.05</v>
      </c>
      <c r="M15" s="41">
        <f t="shared" si="1"/>
        <v>475.67999999999995</v>
      </c>
      <c r="N15" s="41">
        <f t="shared" si="2"/>
        <v>515.68000000000006</v>
      </c>
      <c r="O15" s="83">
        <f t="shared" si="3"/>
        <v>715.68</v>
      </c>
      <c r="P15" s="125" t="e">
        <f>L15*#REF!</f>
        <v>#REF!</v>
      </c>
      <c r="Q15" s="126"/>
      <c r="R15" s="127"/>
    </row>
    <row r="16" spans="1:18" ht="15" customHeight="1" thickBot="1">
      <c r="A16" s="38" t="s">
        <v>39</v>
      </c>
      <c r="B16" s="36" t="s">
        <v>27</v>
      </c>
      <c r="C16" s="145"/>
      <c r="D16" s="146"/>
      <c r="E16" s="88"/>
      <c r="F16" s="82">
        <v>268.75</v>
      </c>
      <c r="G16" s="83">
        <v>6.3</v>
      </c>
      <c r="H16" s="83">
        <v>15.15</v>
      </c>
      <c r="I16" s="83">
        <v>0.63</v>
      </c>
      <c r="J16" s="41">
        <v>240</v>
      </c>
      <c r="K16" s="41">
        <v>184.85</v>
      </c>
      <c r="L16" s="41">
        <f t="shared" si="0"/>
        <v>275.05</v>
      </c>
      <c r="M16" s="41">
        <f t="shared" si="1"/>
        <v>475.67999999999995</v>
      </c>
      <c r="N16" s="41">
        <f t="shared" si="2"/>
        <v>515.68000000000006</v>
      </c>
      <c r="O16" s="83">
        <f t="shared" si="3"/>
        <v>715.68</v>
      </c>
      <c r="P16" s="125" t="e">
        <f>L16*#REF!</f>
        <v>#REF!</v>
      </c>
      <c r="Q16" s="126"/>
      <c r="R16" s="127"/>
    </row>
    <row r="17" spans="1:23" ht="15" customHeight="1" thickBot="1">
      <c r="A17" s="38" t="s">
        <v>40</v>
      </c>
      <c r="B17" s="36" t="s">
        <v>28</v>
      </c>
      <c r="C17" s="145"/>
      <c r="D17" s="146"/>
      <c r="E17" s="88"/>
      <c r="F17" s="82">
        <v>268.75</v>
      </c>
      <c r="G17" s="83">
        <v>6.3</v>
      </c>
      <c r="H17" s="83">
        <v>15.15</v>
      </c>
      <c r="I17" s="83">
        <v>0.63</v>
      </c>
      <c r="J17" s="41">
        <v>240</v>
      </c>
      <c r="K17" s="41">
        <v>184.85</v>
      </c>
      <c r="L17" s="41">
        <f t="shared" si="0"/>
        <v>275.05</v>
      </c>
      <c r="M17" s="41">
        <f t="shared" si="1"/>
        <v>475.67999999999995</v>
      </c>
      <c r="N17" s="41">
        <f t="shared" si="2"/>
        <v>515.68000000000006</v>
      </c>
      <c r="O17" s="83">
        <f t="shared" si="3"/>
        <v>715.68</v>
      </c>
      <c r="P17" s="125" t="e">
        <f>L17*#REF!</f>
        <v>#REF!</v>
      </c>
      <c r="Q17" s="126"/>
      <c r="R17" s="127"/>
    </row>
    <row r="18" spans="1:23" ht="18" customHeight="1" thickBot="1">
      <c r="A18" s="38" t="s">
        <v>41</v>
      </c>
      <c r="B18" s="36" t="s">
        <v>25</v>
      </c>
      <c r="C18" s="145"/>
      <c r="D18" s="146"/>
      <c r="E18" s="57"/>
      <c r="F18" s="82">
        <v>268.75</v>
      </c>
      <c r="G18" s="84">
        <v>6.3</v>
      </c>
      <c r="H18" s="83">
        <v>15.15</v>
      </c>
      <c r="I18" s="83">
        <v>0.63</v>
      </c>
      <c r="J18" s="41">
        <v>240</v>
      </c>
      <c r="K18" s="41">
        <v>184.85</v>
      </c>
      <c r="L18" s="41">
        <f t="shared" si="0"/>
        <v>275.05</v>
      </c>
      <c r="M18" s="41">
        <f t="shared" si="1"/>
        <v>475.67999999999995</v>
      </c>
      <c r="N18" s="41">
        <f t="shared" si="2"/>
        <v>515.68000000000006</v>
      </c>
      <c r="O18" s="83">
        <f t="shared" si="3"/>
        <v>715.68</v>
      </c>
      <c r="P18" s="125" t="e">
        <f>L18*#REF!</f>
        <v>#REF!</v>
      </c>
      <c r="Q18" s="126"/>
      <c r="R18" s="127"/>
    </row>
    <row r="19" spans="1:23" ht="18" customHeight="1" thickBot="1">
      <c r="A19" s="38"/>
      <c r="B19" s="36" t="s">
        <v>45</v>
      </c>
      <c r="C19" s="87"/>
      <c r="D19" s="88"/>
      <c r="E19" s="57"/>
      <c r="F19" s="82">
        <v>361.25</v>
      </c>
      <c r="G19" s="84">
        <v>6.3</v>
      </c>
      <c r="H19" s="83">
        <v>15.15</v>
      </c>
      <c r="I19" s="83">
        <v>0.63</v>
      </c>
      <c r="J19" s="41">
        <v>240</v>
      </c>
      <c r="K19" s="41">
        <v>184.85</v>
      </c>
      <c r="L19" s="41">
        <f t="shared" si="0"/>
        <v>367.55</v>
      </c>
      <c r="M19" s="41">
        <f t="shared" si="1"/>
        <v>568.17999999999995</v>
      </c>
      <c r="N19" s="41">
        <f t="shared" si="2"/>
        <v>608.18000000000006</v>
      </c>
      <c r="O19" s="83">
        <f t="shared" si="3"/>
        <v>808.18</v>
      </c>
      <c r="P19" s="80"/>
      <c r="Q19" s="81"/>
      <c r="R19" s="82"/>
    </row>
    <row r="20" spans="1:23" ht="18" customHeight="1" thickBot="1">
      <c r="A20" s="38"/>
      <c r="B20" s="36" t="s">
        <v>46</v>
      </c>
      <c r="C20" s="87"/>
      <c r="D20" s="88"/>
      <c r="E20" s="57"/>
      <c r="F20" s="82">
        <v>268.75</v>
      </c>
      <c r="G20" s="84">
        <v>6.3</v>
      </c>
      <c r="H20" s="83">
        <v>15.15</v>
      </c>
      <c r="I20" s="83">
        <v>0.63</v>
      </c>
      <c r="J20" s="41">
        <v>240</v>
      </c>
      <c r="K20" s="41">
        <v>184.85</v>
      </c>
      <c r="L20" s="41">
        <f t="shared" si="0"/>
        <v>275.05</v>
      </c>
      <c r="M20" s="41">
        <f t="shared" si="1"/>
        <v>475.67999999999995</v>
      </c>
      <c r="N20" s="41">
        <f t="shared" si="2"/>
        <v>515.68000000000006</v>
      </c>
      <c r="O20" s="83">
        <f t="shared" si="3"/>
        <v>715.68</v>
      </c>
      <c r="P20" s="80"/>
      <c r="Q20" s="81"/>
      <c r="R20" s="82"/>
    </row>
    <row r="21" spans="1:23" ht="20.25" customHeight="1" thickBot="1">
      <c r="A21" s="6"/>
      <c r="B21" s="29"/>
      <c r="C21" s="147"/>
      <c r="D21" s="148"/>
      <c r="E21" s="89"/>
      <c r="F21" s="58"/>
      <c r="G21" s="5"/>
      <c r="H21" s="5"/>
      <c r="I21" s="5"/>
      <c r="J21" s="39"/>
      <c r="K21" s="39"/>
      <c r="L21" s="40"/>
      <c r="M21" s="5"/>
      <c r="N21" s="5"/>
      <c r="O21" s="78"/>
      <c r="P21" s="120" t="e">
        <f>SUM(P5:P18)</f>
        <v>#REF!</v>
      </c>
      <c r="Q21" s="121"/>
      <c r="R21" s="122"/>
      <c r="U21" s="26"/>
    </row>
    <row r="22" spans="1:23" ht="26.25" customHeight="1">
      <c r="C22" s="30"/>
      <c r="D22" s="30"/>
      <c r="E22" s="30"/>
      <c r="F22" s="31"/>
      <c r="G22" s="31"/>
      <c r="H22" s="31"/>
      <c r="I22" s="31"/>
      <c r="J22" s="32"/>
      <c r="K22" s="32"/>
      <c r="L22" s="32"/>
      <c r="M22" s="33"/>
      <c r="N22" s="33"/>
      <c r="O22" s="33"/>
      <c r="P22" s="34"/>
      <c r="Q22" s="34"/>
      <c r="R22" s="34"/>
      <c r="U22" s="26"/>
    </row>
    <row r="23" spans="1:23">
      <c r="A23" s="54"/>
      <c r="B23" s="43"/>
      <c r="U23" s="26"/>
    </row>
    <row r="24" spans="1:23" ht="15.75" thickBot="1">
      <c r="A24" s="55"/>
      <c r="B24" s="55"/>
    </row>
    <row r="25" spans="1:23" ht="61.5" customHeight="1" thickBot="1">
      <c r="A25" s="23" t="s">
        <v>62</v>
      </c>
      <c r="B25" s="24"/>
      <c r="C25" s="24"/>
      <c r="D25" s="24"/>
      <c r="E25" s="24"/>
      <c r="F25" s="44"/>
      <c r="G25" s="44"/>
      <c r="H25" s="44"/>
      <c r="I25" s="90"/>
      <c r="J25" s="60"/>
      <c r="K25" s="60"/>
      <c r="L25" s="61"/>
      <c r="M25" s="61"/>
      <c r="N25" s="45"/>
      <c r="O25" s="45"/>
      <c r="P25" s="45"/>
      <c r="Q25" s="45"/>
      <c r="R25" s="45"/>
      <c r="S25" s="61"/>
      <c r="T25" s="61"/>
      <c r="U25" s="61"/>
      <c r="V25" s="61"/>
      <c r="W25" s="61"/>
    </row>
    <row r="26" spans="1:23" ht="15.75" thickBot="1"/>
    <row r="27" spans="1:23" ht="61.5" customHeight="1" thickBot="1">
      <c r="A27" s="23" t="s">
        <v>63</v>
      </c>
      <c r="B27" s="24"/>
      <c r="C27" s="24"/>
      <c r="D27" s="24"/>
      <c r="E27" s="24"/>
      <c r="F27" s="44"/>
      <c r="G27" s="44"/>
      <c r="H27" s="44"/>
      <c r="I27" s="90"/>
      <c r="J27" s="60"/>
      <c r="K27" s="60"/>
      <c r="L27" s="62"/>
      <c r="M27" s="61"/>
      <c r="N27" s="45"/>
      <c r="O27" s="45"/>
      <c r="P27" s="45"/>
      <c r="Q27" s="45"/>
      <c r="R27" s="45"/>
      <c r="S27" s="61"/>
      <c r="T27" s="61"/>
      <c r="U27" s="61"/>
      <c r="V27" s="61"/>
      <c r="W27" s="61"/>
    </row>
    <row r="28" spans="1:23" ht="14.25" customHeight="1"/>
    <row r="29" spans="1:23" ht="14.25" customHeight="1"/>
    <row r="30" spans="1:23" ht="14.25" customHeight="1"/>
    <row r="32" spans="1:23" ht="48.75" customHeight="1"/>
  </sheetData>
  <sheetProtection password="C6DC" sheet="1" objects="1" scenarios="1"/>
  <mergeCells count="35"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P8:R8"/>
    <mergeCell ref="A2:R2"/>
    <mergeCell ref="A1:R1"/>
    <mergeCell ref="C4:D4"/>
    <mergeCell ref="C5:D5"/>
    <mergeCell ref="C6:D6"/>
    <mergeCell ref="C7:D7"/>
    <mergeCell ref="C8:D8"/>
    <mergeCell ref="P21:R21"/>
    <mergeCell ref="C3:P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P4:R4"/>
    <mergeCell ref="P5:R5"/>
    <mergeCell ref="P6:R6"/>
    <mergeCell ref="P7:R7"/>
  </mergeCell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 Preenchimento </vt:lpstr>
      <vt:lpstr>Oferta Total Ressonância</vt:lpstr>
      <vt:lpstr>Of. Ressonância Adulto e Inf.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mariana.goncalves</cp:lastModifiedBy>
  <dcterms:created xsi:type="dcterms:W3CDTF">2017-10-10T01:39:08Z</dcterms:created>
  <dcterms:modified xsi:type="dcterms:W3CDTF">2019-06-28T13:50:08Z</dcterms:modified>
</cp:coreProperties>
</file>